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Using this Game Aid" sheetId="1" r:id="rId1"/>
    <sheet name="LOS" sheetId="2" r:id="rId2"/>
    <sheet name="Union" sheetId="3" r:id="rId3"/>
    <sheet name="Confederate" sheetId="4" r:id="rId4"/>
  </sheets>
  <definedNames>
    <definedName name="B">'LOS'!$E$7</definedName>
    <definedName name="D">'LOS'!$E$5</definedName>
    <definedName name="db">'LOS'!$E$8</definedName>
    <definedName name="H">'LOS'!$B$10</definedName>
    <definedName name="Hh">'LOS'!$E$3</definedName>
    <definedName name="Hl">'LOS'!$E$4</definedName>
    <definedName name="hp">'LOS'!$B$13</definedName>
  </definedNames>
  <calcPr fullCalcOnLoad="1"/>
</workbook>
</file>

<file path=xl/sharedStrings.xml><?xml version="1.0" encoding="utf-8"?>
<sst xmlns="http://schemas.openxmlformats.org/spreadsheetml/2006/main" count="235" uniqueCount="154">
  <si>
    <t>Distance Between?</t>
  </si>
  <si>
    <t>Height of Lower Unit?</t>
  </si>
  <si>
    <t>Height of Higher Unit?</t>
  </si>
  <si>
    <t>Distance from Block to Lower Unit?</t>
  </si>
  <si>
    <t>Height of Block?</t>
  </si>
  <si>
    <t>D</t>
  </si>
  <si>
    <t>H</t>
  </si>
  <si>
    <t>hp</t>
  </si>
  <si>
    <t>dp</t>
  </si>
  <si>
    <t>Union Losses</t>
  </si>
  <si>
    <t>BCE / Victory Point Tracking</t>
  </si>
  <si>
    <t>Repl</t>
  </si>
  <si>
    <t>BCE Alert!</t>
  </si>
  <si>
    <t>BCE VP</t>
  </si>
  <si>
    <t>Casulties</t>
  </si>
  <si>
    <t>Artillery</t>
  </si>
  <si>
    <t>Confederate Losses</t>
  </si>
  <si>
    <t>4 of 7</t>
  </si>
  <si>
    <t>Early</t>
  </si>
  <si>
    <t>Troops 5, Mounted Cav 10, Trees 20</t>
  </si>
  <si>
    <t>Grapeshot</t>
  </si>
  <si>
    <t>12 to 15</t>
  </si>
  <si>
    <t>16 to 21</t>
  </si>
  <si>
    <t>22 to 28</t>
  </si>
  <si>
    <t>29 to 35</t>
  </si>
  <si>
    <t>36 to 43</t>
  </si>
  <si>
    <t>44 to 52</t>
  </si>
  <si>
    <t>53 to 62</t>
  </si>
  <si>
    <t>63+</t>
  </si>
  <si>
    <t>03 or less</t>
  </si>
  <si>
    <t>04 to 08</t>
  </si>
  <si>
    <t>09 to 11</t>
  </si>
  <si>
    <t>Small Arms and Counter-Battery</t>
  </si>
  <si>
    <t>00 or less</t>
  </si>
  <si>
    <t>01 to 03</t>
  </si>
  <si>
    <t>04 to 06</t>
  </si>
  <si>
    <t>07 to 10</t>
  </si>
  <si>
    <t>11 to 14</t>
  </si>
  <si>
    <t>15 to 20</t>
  </si>
  <si>
    <t>21 to 27</t>
  </si>
  <si>
    <t>28 to 34</t>
  </si>
  <si>
    <t>35 to 42</t>
  </si>
  <si>
    <t>43 to 50</t>
  </si>
  <si>
    <t>51 +</t>
  </si>
  <si>
    <t>-</t>
  </si>
  <si>
    <t>P</t>
  </si>
  <si>
    <t>P/R</t>
  </si>
  <si>
    <t>R</t>
  </si>
  <si>
    <t>1*</t>
  </si>
  <si>
    <t>2*</t>
  </si>
  <si>
    <t>3*</t>
  </si>
  <si>
    <t>P- Pin Check</t>
  </si>
  <si>
    <t>R - Rout Check</t>
  </si>
  <si>
    <t>P/R - if dr &lt; M, Pin; dr &gt;M, Rout</t>
  </si>
  <si>
    <t># - lose #SP &amp; MC</t>
  </si>
  <si>
    <t>#* - lose #SP &amp; MC. If dr &lt; M, check again. If dr&gt;M, unit pinned.</t>
  </si>
  <si>
    <t>Ammo Depleted?       1</t>
  </si>
  <si>
    <t>Fire Results</t>
  </si>
  <si>
    <t>Column #</t>
  </si>
  <si>
    <t>Die Roll?</t>
  </si>
  <si>
    <t>Result:</t>
  </si>
  <si>
    <t>Note: Add height of blocking item</t>
  </si>
  <si>
    <t>BCE Alert</t>
  </si>
  <si>
    <t>Column # --&gt;</t>
  </si>
  <si>
    <t>Points will calculate on side track and total at bottom.</t>
  </si>
  <si>
    <t>Self Calculating VP Totals.</t>
  </si>
  <si>
    <t>Guns (VP) Grid</t>
  </si>
  <si>
    <t>Total Confederate VPs:</t>
  </si>
  <si>
    <t>Total Union VPs:</t>
  </si>
  <si>
    <t>by Russ Gifford 2005</t>
  </si>
  <si>
    <t>LOS Calculator:</t>
  </si>
  <si>
    <t xml:space="preserve">1) "Distance between" counts like the range to a target: don't count firer's hex, do count the block hex. </t>
  </si>
  <si>
    <t>3) "Distance from Block to Lower Unit" is as in Step 1 above: Don't count the block hex, do count the target hex.</t>
  </si>
  <si>
    <t>Clear or Blocked will display in the window in E10.</t>
  </si>
  <si>
    <t>2) "Height of Block" Is the base height of the hex PLUS the height of a potential object. (troops, trees, calvary, etc.)</t>
  </si>
  <si>
    <t>(To the right of the CRT is a Lookup box. If you tell it the FP row, and enter the die roll, it will return the result in V19.</t>
  </si>
  <si>
    <t>CRT Table:</t>
  </si>
  <si>
    <t>1) The OB has the boxes for troop losses. If SP is killed, place a 1 in the box, 2 if captured.</t>
  </si>
  <si>
    <t>2) When the boxes are filled, the BCE Alert and BCE VP's and CVP's will show in the boxes.</t>
  </si>
  <si>
    <t>Totals will occur below.</t>
  </si>
  <si>
    <t>OB and VP Calculator:</t>
  </si>
  <si>
    <t>Click on the tab, and you can mark off CRT points and VP hexes as you go forward. A FEW important points:</t>
  </si>
  <si>
    <t xml:space="preserve">Enjoy! Positive feed back might cause me to do these for other games in the GBACW series. Any errors will be gladly </t>
  </si>
  <si>
    <t>removed as soon as you let me know!</t>
  </si>
  <si>
    <t xml:space="preserve">Report either to </t>
  </si>
  <si>
    <t>rgifford@russgifford.com</t>
  </si>
  <si>
    <t>Enter 1 for SP loss, 2 for Capture, below.</t>
  </si>
  <si>
    <t>Enter 1 for SP loss, 2 for Capture in the boxes below.</t>
  </si>
  <si>
    <t>Drive on Washington Game Aid</t>
  </si>
  <si>
    <t>(See Exclusive rules 31.1 for leader and army commander points.)</t>
  </si>
  <si>
    <t>Drive on Washington SPI LOS Program</t>
  </si>
  <si>
    <t>Drive on Washington SPI Combat Results Table</t>
  </si>
  <si>
    <t>Wallace</t>
  </si>
  <si>
    <t>Ricketts</t>
  </si>
  <si>
    <t>Truex</t>
  </si>
  <si>
    <t>McClennan</t>
  </si>
  <si>
    <t>Tyler</t>
  </si>
  <si>
    <t>Clendenin</t>
  </si>
  <si>
    <t>12 of 25</t>
  </si>
  <si>
    <t>9 of 15</t>
  </si>
  <si>
    <t>13 of 23</t>
  </si>
  <si>
    <t>Balt MD A</t>
  </si>
  <si>
    <t>Balt MD B</t>
  </si>
  <si>
    <t xml:space="preserve">9 New York </t>
  </si>
  <si>
    <t>If DC not Masked "X"</t>
  </si>
  <si>
    <t>Guns Ammunition Track</t>
  </si>
  <si>
    <t>Wagon A</t>
  </si>
  <si>
    <t>Wagon B</t>
  </si>
  <si>
    <t>Wagons</t>
  </si>
  <si>
    <t>Ammunition Track</t>
  </si>
  <si>
    <t>Small Arms</t>
  </si>
  <si>
    <t>Battery</t>
  </si>
  <si>
    <t>Rodes</t>
  </si>
  <si>
    <t>Gordon</t>
  </si>
  <si>
    <t>Evans</t>
  </si>
  <si>
    <t>Peck</t>
  </si>
  <si>
    <t>York</t>
  </si>
  <si>
    <t>Terry</t>
  </si>
  <si>
    <t>Ramseur</t>
  </si>
  <si>
    <t>McCausland</t>
  </si>
  <si>
    <t>Braxton</t>
  </si>
  <si>
    <t>Nelson</t>
  </si>
  <si>
    <t>McLaughlin</t>
  </si>
  <si>
    <t>King</t>
  </si>
  <si>
    <t>4 of 9</t>
  </si>
  <si>
    <t>5 of 10</t>
  </si>
  <si>
    <t>5 of 9</t>
  </si>
  <si>
    <t>/</t>
  </si>
  <si>
    <t>5 of 12</t>
  </si>
  <si>
    <t>4 of 8</t>
  </si>
  <si>
    <t>5 of 11</t>
  </si>
  <si>
    <t>Grimes' R</t>
  </si>
  <si>
    <t>Cook's R</t>
  </si>
  <si>
    <t>Cox's R</t>
  </si>
  <si>
    <t>Battle's R</t>
  </si>
  <si>
    <t>Johnston's R</t>
  </si>
  <si>
    <t>Lewis's R</t>
  </si>
  <si>
    <t>(See 31.1 Exclusive Rules for Commander and Wagon Points)</t>
  </si>
  <si>
    <t>CLI = 6 (see 30.0)</t>
  </si>
  <si>
    <t>CLI = 8 (see 30.0)</t>
  </si>
  <si>
    <t>Lilley's R</t>
  </si>
  <si>
    <t>At End of Game:</t>
  </si>
  <si>
    <t>Enter Total SP of CSA Cav and</t>
  </si>
  <si>
    <t>CSA Inf West of the River HERE ---&gt;</t>
  </si>
  <si>
    <t>1-10</t>
  </si>
  <si>
    <t>Turn #</t>
  </si>
  <si>
    <t>In Column Z, mark an "X" the FIRST turn DC is not masked</t>
  </si>
  <si>
    <t>by Union Troops in the Union Player's Final Command Phase.</t>
  </si>
  <si>
    <t>(See 31.3)</t>
  </si>
  <si>
    <t>tally under the Union tab, and the Union points under the Confederate tab.</t>
  </si>
  <si>
    <t xml:space="preserve">Should be self-explanatory. Only tricks: </t>
  </si>
  <si>
    <t>It would be easy to put a random number generator into the chart, but I like to roll real dice.)</t>
  </si>
  <si>
    <t xml:space="preserve">3) Since Union losses = Confederate VPs, and vice versa, the Confederate points </t>
  </si>
  <si>
    <t>CRT Table re-created for convenience.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</si>
</sst>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55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distributed"/>
    </xf>
    <xf numFmtId="0" fontId="3" fillId="3" borderId="0" xfId="0" applyFont="1" applyFill="1" applyAlignment="1">
      <alignment vertical="distributed"/>
    </xf>
    <xf numFmtId="0" fontId="3" fillId="2" borderId="0" xfId="0" applyFont="1" applyFill="1" applyAlignment="1">
      <alignment horizontal="center"/>
    </xf>
    <xf numFmtId="0" fontId="3" fillId="3" borderId="11" xfId="0" applyFont="1" applyFill="1" applyBorder="1" applyAlignment="1">
      <alignment vertical="distributed"/>
    </xf>
    <xf numFmtId="0" fontId="3" fillId="2" borderId="11" xfId="0" applyFont="1" applyFill="1" applyBorder="1" applyAlignment="1">
      <alignment vertical="distributed"/>
    </xf>
    <xf numFmtId="0" fontId="3" fillId="2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distributed"/>
    </xf>
    <xf numFmtId="0" fontId="3" fillId="3" borderId="11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 vertical="distributed"/>
    </xf>
    <xf numFmtId="0" fontId="3" fillId="3" borderId="13" xfId="0" applyFont="1" applyFill="1" applyBorder="1" applyAlignment="1">
      <alignment horizontal="center" vertical="distributed"/>
    </xf>
    <xf numFmtId="0" fontId="7" fillId="3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3" borderId="14" xfId="0" applyFill="1" applyBorder="1" applyAlignment="1">
      <alignment/>
    </xf>
    <xf numFmtId="0" fontId="0" fillId="6" borderId="2" xfId="0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3" fillId="5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0" xfId="20" applyFill="1" applyAlignment="1">
      <alignment/>
    </xf>
    <xf numFmtId="0" fontId="3" fillId="5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0" fillId="3" borderId="1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5" borderId="32" xfId="0" applyFill="1" applyBorder="1" applyAlignment="1">
      <alignment/>
    </xf>
    <xf numFmtId="0" fontId="3" fillId="5" borderId="0" xfId="0" applyFont="1" applyFill="1" applyAlignment="1">
      <alignment/>
    </xf>
    <xf numFmtId="0" fontId="3" fillId="5" borderId="27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 vertical="distributed"/>
    </xf>
    <xf numFmtId="0" fontId="3" fillId="4" borderId="34" xfId="0" applyFont="1" applyFill="1" applyBorder="1" applyAlignment="1">
      <alignment horizontal="center" vertical="distributed"/>
    </xf>
    <xf numFmtId="0" fontId="3" fillId="4" borderId="35" xfId="0" applyFont="1" applyFill="1" applyBorder="1" applyAlignment="1">
      <alignment horizontal="center" vertical="distributed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 vertical="distributed"/>
    </xf>
    <xf numFmtId="0" fontId="3" fillId="5" borderId="34" xfId="0" applyFont="1" applyFill="1" applyBorder="1" applyAlignment="1">
      <alignment horizontal="center" vertical="distributed"/>
    </xf>
    <xf numFmtId="0" fontId="3" fillId="5" borderId="35" xfId="0" applyFont="1" applyFill="1" applyBorder="1" applyAlignment="1">
      <alignment horizontal="center" vertical="distributed"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18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 quotePrefix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4" xfId="0" applyFont="1" applyFill="1" applyBorder="1" applyAlignment="1">
      <alignment vertical="distributed"/>
    </xf>
    <xf numFmtId="0" fontId="3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7" fillId="3" borderId="1" xfId="0" applyFont="1" applyFill="1" applyBorder="1" applyAlignment="1">
      <alignment/>
    </xf>
    <xf numFmtId="0" fontId="0" fillId="4" borderId="3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quotePrefix="1">
      <alignment horizontal="center"/>
    </xf>
    <xf numFmtId="0" fontId="3" fillId="4" borderId="15" xfId="0" applyFont="1" applyFill="1" applyBorder="1" applyAlignment="1">
      <alignment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4" xfId="0" applyFill="1" applyBorder="1" applyAlignment="1">
      <alignment/>
    </xf>
    <xf numFmtId="0" fontId="7" fillId="5" borderId="0" xfId="0" applyFont="1" applyFill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ifford@russgifford.com?subject=Response%20to%20Cedar%20Mountain%20Excel%20shee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1" sqref="A1:K1"/>
    </sheetView>
  </sheetViews>
  <sheetFormatPr defaultColWidth="9.140625" defaultRowHeight="12.75"/>
  <sheetData>
    <row r="1" spans="1:17" ht="12.75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"/>
      <c r="M1" s="7"/>
      <c r="N1" s="7"/>
      <c r="O1" s="7"/>
      <c r="P1" s="7"/>
      <c r="Q1" s="7"/>
    </row>
    <row r="2" spans="1:17" ht="12.75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4"/>
      <c r="M2" s="7"/>
      <c r="N2" s="7"/>
      <c r="O2" s="7"/>
      <c r="P2" s="7"/>
      <c r="Q2" s="7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ht="12.75">
      <c r="A5" s="80" t="s">
        <v>70</v>
      </c>
      <c r="B5" s="81"/>
      <c r="C5" s="75"/>
      <c r="D5" s="75"/>
      <c r="E5" s="75"/>
      <c r="F5" s="75"/>
      <c r="G5" s="75"/>
      <c r="H5" s="75"/>
      <c r="I5" s="75"/>
      <c r="J5" s="75"/>
      <c r="K5" s="76"/>
      <c r="L5" s="4"/>
      <c r="M5" s="7"/>
      <c r="N5" s="7"/>
      <c r="O5" s="7"/>
      <c r="P5" s="7"/>
      <c r="Q5" s="7"/>
    </row>
    <row r="6" spans="1:17" ht="12.75">
      <c r="A6" s="77"/>
      <c r="B6" s="64"/>
      <c r="C6" s="64"/>
      <c r="D6" s="64"/>
      <c r="E6" s="64"/>
      <c r="F6" s="64"/>
      <c r="G6" s="64"/>
      <c r="H6" s="64"/>
      <c r="I6" s="64"/>
      <c r="J6" s="64"/>
      <c r="K6" s="78"/>
      <c r="L6" s="4"/>
      <c r="M6" s="7"/>
      <c r="N6" s="7"/>
      <c r="O6" s="7"/>
      <c r="P6" s="7"/>
      <c r="Q6" s="7"/>
    </row>
    <row r="7" spans="1:17" ht="12.75">
      <c r="A7" s="77" t="s">
        <v>150</v>
      </c>
      <c r="B7" s="64"/>
      <c r="C7" s="64"/>
      <c r="D7" s="64"/>
      <c r="E7" s="64"/>
      <c r="F7" s="64"/>
      <c r="G7" s="64"/>
      <c r="H7" s="64"/>
      <c r="I7" s="64"/>
      <c r="J7" s="64"/>
      <c r="K7" s="78"/>
      <c r="L7" s="4"/>
      <c r="M7" s="7"/>
      <c r="N7" s="7"/>
      <c r="O7" s="7"/>
      <c r="P7" s="7"/>
      <c r="Q7" s="7"/>
    </row>
    <row r="8" spans="1:17" ht="12.75">
      <c r="A8" s="77" t="s">
        <v>71</v>
      </c>
      <c r="B8" s="64"/>
      <c r="C8" s="64"/>
      <c r="D8" s="64"/>
      <c r="E8" s="64"/>
      <c r="F8" s="64"/>
      <c r="G8" s="64"/>
      <c r="H8" s="64"/>
      <c r="I8" s="64"/>
      <c r="J8" s="64"/>
      <c r="K8" s="78"/>
      <c r="L8" s="4"/>
      <c r="M8" s="7"/>
      <c r="N8" s="7"/>
      <c r="O8" s="7"/>
      <c r="P8" s="7"/>
      <c r="Q8" s="7"/>
    </row>
    <row r="9" spans="1:17" ht="12.75">
      <c r="A9" s="77" t="s">
        <v>74</v>
      </c>
      <c r="B9" s="64"/>
      <c r="C9" s="64"/>
      <c r="D9" s="64"/>
      <c r="E9" s="64"/>
      <c r="F9" s="64"/>
      <c r="G9" s="64"/>
      <c r="H9" s="64"/>
      <c r="I9" s="64"/>
      <c r="J9" s="64"/>
      <c r="K9" s="78"/>
      <c r="L9" s="4"/>
      <c r="M9" s="7"/>
      <c r="N9" s="7"/>
      <c r="O9" s="7"/>
      <c r="P9" s="7"/>
      <c r="Q9" s="7"/>
    </row>
    <row r="10" spans="1:17" ht="12.75">
      <c r="A10" s="77" t="s">
        <v>72</v>
      </c>
      <c r="B10" s="64"/>
      <c r="C10" s="64"/>
      <c r="D10" s="64"/>
      <c r="E10" s="64"/>
      <c r="F10" s="64"/>
      <c r="G10" s="64"/>
      <c r="H10" s="64"/>
      <c r="I10" s="64"/>
      <c r="J10" s="64"/>
      <c r="K10" s="78"/>
      <c r="L10" s="4"/>
      <c r="M10" s="7"/>
      <c r="N10" s="7"/>
      <c r="O10" s="7"/>
      <c r="P10" s="7"/>
      <c r="Q10" s="7"/>
    </row>
    <row r="11" spans="1:17" ht="12.75">
      <c r="A11" s="77"/>
      <c r="B11" s="64"/>
      <c r="C11" s="64"/>
      <c r="D11" s="64"/>
      <c r="E11" s="64"/>
      <c r="F11" s="64"/>
      <c r="G11" s="64"/>
      <c r="H11" s="64"/>
      <c r="I11" s="64"/>
      <c r="J11" s="64"/>
      <c r="K11" s="78"/>
      <c r="L11" s="4"/>
      <c r="M11" s="7"/>
      <c r="N11" s="7"/>
      <c r="O11" s="7"/>
      <c r="P11" s="7"/>
      <c r="Q11" s="7"/>
    </row>
    <row r="12" spans="1:17" ht="12.75">
      <c r="A12" s="67" t="s">
        <v>73</v>
      </c>
      <c r="B12" s="52"/>
      <c r="C12" s="52"/>
      <c r="D12" s="52"/>
      <c r="E12" s="52"/>
      <c r="F12" s="52"/>
      <c r="G12" s="52"/>
      <c r="H12" s="52"/>
      <c r="I12" s="52"/>
      <c r="J12" s="52"/>
      <c r="K12" s="79"/>
      <c r="L12" s="4"/>
      <c r="M12" s="7"/>
      <c r="N12" s="7"/>
      <c r="O12" s="7"/>
      <c r="P12" s="7"/>
      <c r="Q12" s="7"/>
    </row>
    <row r="13" spans="1:1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  <c r="P13" s="7"/>
      <c r="Q13" s="7"/>
    </row>
    <row r="14" spans="1:17" ht="12.75">
      <c r="A14" s="82" t="s">
        <v>76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  <c r="L14" s="4"/>
      <c r="M14" s="7"/>
      <c r="N14" s="7"/>
      <c r="O14" s="7"/>
      <c r="P14" s="7"/>
      <c r="Q14" s="7"/>
    </row>
    <row r="15" spans="1:17" ht="12.75">
      <c r="A15" s="154"/>
      <c r="B15" s="64"/>
      <c r="C15" s="64"/>
      <c r="D15" s="64"/>
      <c r="E15" s="64"/>
      <c r="F15" s="64"/>
      <c r="G15" s="64"/>
      <c r="H15" s="64"/>
      <c r="I15" s="64"/>
      <c r="J15" s="64"/>
      <c r="K15" s="78"/>
      <c r="L15" s="4"/>
      <c r="M15" s="7"/>
      <c r="N15" s="7"/>
      <c r="O15" s="7"/>
      <c r="P15" s="7"/>
      <c r="Q15" s="7"/>
    </row>
    <row r="16" spans="1:17" ht="12.75">
      <c r="A16" s="77" t="s">
        <v>153</v>
      </c>
      <c r="B16" s="64"/>
      <c r="C16" s="64"/>
      <c r="D16" s="64"/>
      <c r="E16" s="64"/>
      <c r="F16" s="64"/>
      <c r="G16" s="64"/>
      <c r="H16" s="64"/>
      <c r="I16" s="64"/>
      <c r="J16" s="64"/>
      <c r="K16" s="78"/>
      <c r="L16" s="4"/>
      <c r="M16" s="7"/>
      <c r="N16" s="7"/>
      <c r="O16" s="7"/>
      <c r="P16" s="7"/>
      <c r="Q16" s="7"/>
    </row>
    <row r="17" spans="1:17" ht="12.75">
      <c r="A17" s="77" t="s">
        <v>75</v>
      </c>
      <c r="B17" s="64"/>
      <c r="C17" s="64"/>
      <c r="D17" s="64"/>
      <c r="E17" s="64"/>
      <c r="F17" s="64"/>
      <c r="G17" s="64"/>
      <c r="H17" s="64"/>
      <c r="I17" s="64"/>
      <c r="J17" s="64"/>
      <c r="K17" s="78"/>
      <c r="L17" s="4"/>
      <c r="M17" s="7"/>
      <c r="N17" s="7"/>
      <c r="O17" s="7"/>
      <c r="P17" s="7"/>
      <c r="Q17" s="7"/>
    </row>
    <row r="18" spans="1:17" ht="12.75">
      <c r="A18" s="77" t="s">
        <v>151</v>
      </c>
      <c r="B18" s="64"/>
      <c r="C18" s="64"/>
      <c r="D18" s="64"/>
      <c r="E18" s="64"/>
      <c r="F18" s="64"/>
      <c r="G18" s="64"/>
      <c r="H18" s="64"/>
      <c r="I18" s="64"/>
      <c r="J18" s="64"/>
      <c r="K18" s="78"/>
      <c r="L18" s="4"/>
      <c r="M18" s="7"/>
      <c r="N18" s="7"/>
      <c r="O18" s="7"/>
      <c r="P18" s="7"/>
      <c r="Q18" s="7"/>
    </row>
    <row r="19" spans="1:17" ht="12.75">
      <c r="A19" s="67"/>
      <c r="B19" s="52"/>
      <c r="C19" s="52"/>
      <c r="D19" s="52"/>
      <c r="E19" s="52"/>
      <c r="F19" s="52"/>
      <c r="G19" s="52"/>
      <c r="H19" s="52"/>
      <c r="I19" s="52"/>
      <c r="J19" s="52"/>
      <c r="K19" s="79"/>
      <c r="L19" s="4"/>
      <c r="M19" s="7"/>
      <c r="N19" s="7"/>
      <c r="O19" s="7"/>
      <c r="P19" s="7"/>
      <c r="Q19" s="7"/>
    </row>
    <row r="20" spans="1:1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7"/>
      <c r="O20" s="7"/>
      <c r="P20" s="7"/>
      <c r="Q20" s="7"/>
    </row>
    <row r="21" spans="1:17" ht="12.75">
      <c r="A21" s="80" t="s">
        <v>80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4"/>
      <c r="M21" s="7"/>
      <c r="N21" s="7"/>
      <c r="O21" s="7"/>
      <c r="P21" s="7"/>
      <c r="Q21" s="7"/>
    </row>
    <row r="22" spans="1:17" ht="12.75">
      <c r="A22" s="77"/>
      <c r="B22" s="64"/>
      <c r="C22" s="64"/>
      <c r="D22" s="64"/>
      <c r="E22" s="64"/>
      <c r="F22" s="64"/>
      <c r="G22" s="64"/>
      <c r="H22" s="64"/>
      <c r="I22" s="64"/>
      <c r="J22" s="64"/>
      <c r="K22" s="78"/>
      <c r="L22" s="4"/>
      <c r="M22" s="7"/>
      <c r="N22" s="7"/>
      <c r="O22" s="7"/>
      <c r="P22" s="7"/>
      <c r="Q22" s="7"/>
    </row>
    <row r="23" spans="1:17" ht="12.75">
      <c r="A23" s="83" t="s">
        <v>81</v>
      </c>
      <c r="B23" s="64"/>
      <c r="C23" s="64"/>
      <c r="D23" s="64"/>
      <c r="E23" s="64"/>
      <c r="F23" s="64"/>
      <c r="G23" s="64"/>
      <c r="H23" s="64"/>
      <c r="I23" s="64"/>
      <c r="J23" s="64"/>
      <c r="K23" s="78"/>
      <c r="L23" s="4"/>
      <c r="M23" s="7"/>
      <c r="N23" s="7"/>
      <c r="O23" s="7"/>
      <c r="P23" s="7"/>
      <c r="Q23" s="7"/>
    </row>
    <row r="24" spans="1:17" ht="12.75">
      <c r="A24" s="77"/>
      <c r="B24" s="64"/>
      <c r="C24" s="64"/>
      <c r="D24" s="64"/>
      <c r="E24" s="64"/>
      <c r="F24" s="64"/>
      <c r="G24" s="64"/>
      <c r="H24" s="64"/>
      <c r="I24" s="64"/>
      <c r="J24" s="64"/>
      <c r="K24" s="78"/>
      <c r="L24" s="4"/>
      <c r="M24" s="7"/>
      <c r="N24" s="7"/>
      <c r="O24" s="7"/>
      <c r="P24" s="7"/>
      <c r="Q24" s="7"/>
    </row>
    <row r="25" spans="1:17" ht="12.75">
      <c r="A25" s="77" t="s">
        <v>77</v>
      </c>
      <c r="B25" s="64"/>
      <c r="C25" s="64"/>
      <c r="D25" s="64"/>
      <c r="E25" s="64"/>
      <c r="F25" s="64"/>
      <c r="G25" s="64"/>
      <c r="H25" s="64"/>
      <c r="I25" s="64"/>
      <c r="J25" s="64"/>
      <c r="K25" s="78"/>
      <c r="L25" s="4"/>
      <c r="M25" s="7"/>
      <c r="N25" s="7"/>
      <c r="O25" s="7"/>
      <c r="P25" s="7"/>
      <c r="Q25" s="7"/>
    </row>
    <row r="26" spans="1:17" ht="12.75">
      <c r="A26" s="77" t="s">
        <v>89</v>
      </c>
      <c r="B26" s="64"/>
      <c r="C26" s="64"/>
      <c r="D26" s="64"/>
      <c r="E26" s="64"/>
      <c r="F26" s="64"/>
      <c r="G26" s="64"/>
      <c r="H26" s="64"/>
      <c r="I26" s="64"/>
      <c r="J26" s="64"/>
      <c r="K26" s="78"/>
      <c r="L26" s="4"/>
      <c r="M26" s="7"/>
      <c r="N26" s="7"/>
      <c r="O26" s="7"/>
      <c r="P26" s="7"/>
      <c r="Q26" s="7"/>
    </row>
    <row r="27" spans="1:17" ht="12.75">
      <c r="A27" s="77"/>
      <c r="B27" s="64"/>
      <c r="C27" s="64"/>
      <c r="D27" s="64"/>
      <c r="E27" s="64"/>
      <c r="F27" s="64"/>
      <c r="G27" s="64"/>
      <c r="H27" s="64"/>
      <c r="I27" s="64"/>
      <c r="J27" s="64"/>
      <c r="K27" s="78"/>
      <c r="L27" s="4"/>
      <c r="M27" s="7"/>
      <c r="N27" s="7"/>
      <c r="O27" s="7"/>
      <c r="P27" s="7"/>
      <c r="Q27" s="7"/>
    </row>
    <row r="28" spans="1:17" ht="12.75">
      <c r="A28" s="77" t="s">
        <v>78</v>
      </c>
      <c r="B28" s="64"/>
      <c r="C28" s="64"/>
      <c r="D28" s="64"/>
      <c r="E28" s="64"/>
      <c r="F28" s="64"/>
      <c r="G28" s="64"/>
      <c r="H28" s="64"/>
      <c r="I28" s="64"/>
      <c r="J28" s="64"/>
      <c r="K28" s="78"/>
      <c r="L28" s="4"/>
      <c r="M28" s="7"/>
      <c r="N28" s="7"/>
      <c r="O28" s="7"/>
      <c r="P28" s="7"/>
      <c r="Q28" s="7"/>
    </row>
    <row r="29" spans="1:17" ht="12.75">
      <c r="A29" s="77" t="s">
        <v>79</v>
      </c>
      <c r="B29" s="64"/>
      <c r="C29" s="64"/>
      <c r="D29" s="64"/>
      <c r="E29" s="64"/>
      <c r="F29" s="64"/>
      <c r="G29" s="64"/>
      <c r="H29" s="64"/>
      <c r="I29" s="64"/>
      <c r="J29" s="64"/>
      <c r="K29" s="78"/>
      <c r="L29" s="4"/>
      <c r="M29" s="7"/>
      <c r="N29" s="7"/>
      <c r="O29" s="7"/>
      <c r="P29" s="7"/>
      <c r="Q29" s="7"/>
    </row>
    <row r="30" spans="1:17" ht="12.75">
      <c r="A30" s="77"/>
      <c r="B30" s="64"/>
      <c r="C30" s="64"/>
      <c r="D30" s="64"/>
      <c r="E30" s="64"/>
      <c r="F30" s="64"/>
      <c r="G30" s="64"/>
      <c r="H30" s="64"/>
      <c r="I30" s="64"/>
      <c r="J30" s="64"/>
      <c r="K30" s="78"/>
      <c r="L30" s="4"/>
      <c r="M30" s="7"/>
      <c r="N30" s="7"/>
      <c r="O30" s="7"/>
      <c r="P30" s="7"/>
      <c r="Q30" s="7"/>
    </row>
    <row r="31" spans="1:17" ht="12.75">
      <c r="A31" s="77" t="s">
        <v>152</v>
      </c>
      <c r="B31" s="64"/>
      <c r="C31" s="64"/>
      <c r="D31" s="64"/>
      <c r="E31" s="64"/>
      <c r="F31" s="64"/>
      <c r="G31" s="64"/>
      <c r="H31" s="64"/>
      <c r="I31" s="64"/>
      <c r="J31" s="64"/>
      <c r="K31" s="78"/>
      <c r="L31" s="4"/>
      <c r="M31" s="7"/>
      <c r="N31" s="7"/>
      <c r="O31" s="7"/>
      <c r="P31" s="7"/>
      <c r="Q31" s="7"/>
    </row>
    <row r="32" spans="1:17" ht="12.75">
      <c r="A32" s="77" t="s">
        <v>149</v>
      </c>
      <c r="B32" s="64"/>
      <c r="C32" s="64"/>
      <c r="D32" s="64"/>
      <c r="E32" s="64"/>
      <c r="F32" s="64"/>
      <c r="G32" s="64"/>
      <c r="H32" s="64"/>
      <c r="I32" s="64"/>
      <c r="J32" s="64"/>
      <c r="K32" s="78"/>
      <c r="L32" s="4"/>
      <c r="M32" s="7"/>
      <c r="N32" s="7"/>
      <c r="O32" s="7"/>
      <c r="P32" s="7"/>
      <c r="Q32" s="7"/>
    </row>
    <row r="33" spans="1:17" ht="12.75">
      <c r="A33" s="77"/>
      <c r="B33" s="64"/>
      <c r="C33" s="64"/>
      <c r="D33" s="64"/>
      <c r="E33" s="64"/>
      <c r="F33" s="64"/>
      <c r="G33" s="64"/>
      <c r="H33" s="64"/>
      <c r="I33" s="64"/>
      <c r="J33" s="64"/>
      <c r="K33" s="78"/>
      <c r="L33" s="4"/>
      <c r="M33" s="7"/>
      <c r="N33" s="7"/>
      <c r="O33" s="7"/>
      <c r="P33" s="7"/>
      <c r="Q33" s="7"/>
    </row>
    <row r="34" spans="1:17" ht="12.75">
      <c r="A34" s="67"/>
      <c r="B34" s="52"/>
      <c r="C34" s="52"/>
      <c r="D34" s="52"/>
      <c r="E34" s="52"/>
      <c r="F34" s="52"/>
      <c r="G34" s="52"/>
      <c r="H34" s="52"/>
      <c r="I34" s="52"/>
      <c r="J34" s="52"/>
      <c r="K34" s="79"/>
      <c r="L34" s="4"/>
      <c r="M34" s="7"/>
      <c r="N34" s="7"/>
      <c r="O34" s="7"/>
      <c r="P34" s="7"/>
      <c r="Q34" s="7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7"/>
      <c r="O35" s="7"/>
      <c r="P35" s="7"/>
      <c r="Q35" s="7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7"/>
      <c r="N36" s="7"/>
      <c r="O36" s="7"/>
      <c r="P36" s="7"/>
      <c r="Q36" s="7"/>
    </row>
    <row r="37" spans="1:17" ht="12.75">
      <c r="A37" s="4" t="s">
        <v>82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7"/>
      <c r="O37" s="7"/>
      <c r="P37" s="7"/>
      <c r="Q37" s="7"/>
    </row>
    <row r="38" spans="1:17" ht="12.75">
      <c r="A38" s="4" t="s">
        <v>83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7"/>
      <c r="P38" s="7"/>
      <c r="Q38" s="7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N39" s="7"/>
      <c r="O39" s="7"/>
      <c r="P39" s="7"/>
      <c r="Q39" s="7"/>
    </row>
    <row r="40" spans="1:17" ht="12.75">
      <c r="A40" s="4" t="s">
        <v>84</v>
      </c>
      <c r="B40" s="4"/>
      <c r="C40" s="84" t="s">
        <v>85</v>
      </c>
      <c r="D40" s="4"/>
      <c r="E40" s="4"/>
      <c r="F40" s="4"/>
      <c r="G40" s="4"/>
      <c r="H40" s="4"/>
      <c r="I40" s="4"/>
      <c r="J40" s="4"/>
      <c r="K40" s="4"/>
      <c r="L40" s="4"/>
      <c r="M40" s="7"/>
      <c r="N40" s="7"/>
      <c r="O40" s="7"/>
      <c r="P40" s="7"/>
      <c r="Q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</sheetData>
  <mergeCells count="2">
    <mergeCell ref="A1:K1"/>
    <mergeCell ref="A2:K2"/>
  </mergeCells>
  <hyperlinks>
    <hyperlink ref="C40" r:id="rId1" display="rgifford@russgifford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171" zoomScaleNormal="171" workbookViewId="0" topLeftCell="A1">
      <selection activeCell="A1" sqref="A1:N1"/>
    </sheetView>
  </sheetViews>
  <sheetFormatPr defaultColWidth="9.140625" defaultRowHeight="12.75"/>
  <cols>
    <col min="1" max="1" width="21.28125" style="0" customWidth="1"/>
    <col min="2" max="12" width="4.7109375" style="0" customWidth="1"/>
    <col min="13" max="23" width="3.140625" style="0" customWidth="1"/>
    <col min="24" max="24" width="8.421875" style="0" bestFit="1" customWidth="1"/>
    <col min="25" max="31" width="3.140625" style="0" customWidth="1"/>
  </cols>
  <sheetData>
    <row r="1" spans="1:32" ht="21" thickBot="1">
      <c r="A1" s="104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2" t="s">
        <v>2</v>
      </c>
      <c r="E3" s="56">
        <v>100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"/>
      <c r="B4" s="1"/>
      <c r="C4" s="1"/>
      <c r="D4" s="2" t="s">
        <v>1</v>
      </c>
      <c r="E4" s="57">
        <v>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3.5" thickBot="1">
      <c r="A5" s="1"/>
      <c r="B5" s="1"/>
      <c r="C5" s="1"/>
      <c r="D5" s="2" t="s">
        <v>0</v>
      </c>
      <c r="E5" s="58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thickBot="1">
      <c r="A6" s="1"/>
      <c r="B6" s="1"/>
      <c r="C6" s="1"/>
      <c r="D6" s="2"/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"/>
      <c r="B7" s="1"/>
      <c r="C7" s="1"/>
      <c r="D7" s="2" t="s">
        <v>4</v>
      </c>
      <c r="E7" s="56">
        <v>55</v>
      </c>
      <c r="F7" s="1"/>
      <c r="G7" s="24" t="s">
        <v>61</v>
      </c>
      <c r="H7" s="25"/>
      <c r="I7" s="25"/>
      <c r="J7" s="25"/>
      <c r="K7" s="25"/>
      <c r="L7" s="25"/>
      <c r="M7" s="25"/>
      <c r="N7" s="26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 thickBot="1">
      <c r="A8" s="1"/>
      <c r="B8" s="1"/>
      <c r="C8" s="1"/>
      <c r="D8" s="2" t="s">
        <v>3</v>
      </c>
      <c r="E8" s="58">
        <v>1</v>
      </c>
      <c r="F8" s="1"/>
      <c r="G8" s="60" t="s">
        <v>19</v>
      </c>
      <c r="H8" s="61"/>
      <c r="I8" s="61"/>
      <c r="J8" s="61"/>
      <c r="K8" s="61"/>
      <c r="L8" s="61"/>
      <c r="M8" s="61"/>
      <c r="N8" s="62"/>
      <c r="O8" s="63"/>
      <c r="P8" s="63"/>
      <c r="Q8" s="63"/>
      <c r="R8" s="6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/>
      <c r="AB9" s="3"/>
      <c r="AC9" s="1"/>
      <c r="AD9" s="1"/>
      <c r="AE9" s="1"/>
      <c r="AF9" s="1"/>
    </row>
    <row r="10" spans="1:32" ht="13.5" thickBot="1">
      <c r="A10" s="6" t="s">
        <v>6</v>
      </c>
      <c r="B10" s="6">
        <f>Hh-Hl</f>
        <v>50</v>
      </c>
      <c r="C10" s="1"/>
      <c r="D10" s="1"/>
      <c r="E10" s="102" t="str">
        <f>IF(H/B11&gt;=(hp-5)/B14,"Clear","Blocked!!")</f>
        <v>Clear</v>
      </c>
      <c r="F10" s="10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 thickBot="1">
      <c r="A11" s="6" t="s">
        <v>5</v>
      </c>
      <c r="B11" s="6">
        <f>D</f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3.5" hidden="1" thickBot="1">
      <c r="A12" s="6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3.5" hidden="1" thickBot="1">
      <c r="A13" s="6" t="s">
        <v>7</v>
      </c>
      <c r="B13" s="6">
        <f>B-Hl</f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  <c r="AB13" s="1"/>
      <c r="AC13" s="1"/>
      <c r="AD13" s="1"/>
      <c r="AE13" s="1"/>
      <c r="AF13" s="1"/>
    </row>
    <row r="14" spans="1:32" ht="13.5" hidden="1" thickBot="1">
      <c r="A14" s="6" t="s">
        <v>8</v>
      </c>
      <c r="B14" s="6">
        <f>db</f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1" thickBot="1">
      <c r="A15" s="104" t="s">
        <v>91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"/>
      <c r="P15" s="1"/>
      <c r="Q15" s="98" t="s">
        <v>57</v>
      </c>
      <c r="R15" s="98"/>
      <c r="S15" s="98"/>
      <c r="T15" s="9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3.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3.5" thickBot="1">
      <c r="A17" s="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"/>
      <c r="N17" s="4"/>
      <c r="O17" s="1"/>
      <c r="P17" s="1"/>
      <c r="Q17" s="94" t="s">
        <v>58</v>
      </c>
      <c r="R17" s="94"/>
      <c r="S17" s="94"/>
      <c r="T17" s="1"/>
      <c r="U17" s="95">
        <v>3</v>
      </c>
      <c r="V17" s="96"/>
      <c r="W17" s="3"/>
      <c r="X17" s="3" t="s">
        <v>59</v>
      </c>
      <c r="Y17" s="3"/>
      <c r="Z17" s="95">
        <v>2</v>
      </c>
      <c r="AA17" s="96"/>
      <c r="AB17" s="1"/>
      <c r="AC17" s="1"/>
      <c r="AD17" s="1"/>
      <c r="AE17" s="1"/>
      <c r="AF17" s="1"/>
    </row>
    <row r="18" spans="1:32" ht="40.5" customHeight="1" thickBot="1">
      <c r="A18" s="28" t="s">
        <v>20</v>
      </c>
      <c r="B18" s="32" t="s">
        <v>29</v>
      </c>
      <c r="C18" s="32" t="s">
        <v>30</v>
      </c>
      <c r="D18" s="28" t="s">
        <v>31</v>
      </c>
      <c r="E18" s="32" t="s">
        <v>21</v>
      </c>
      <c r="F18" s="28" t="s">
        <v>22</v>
      </c>
      <c r="G18" s="32" t="s">
        <v>23</v>
      </c>
      <c r="H18" s="28" t="s">
        <v>24</v>
      </c>
      <c r="I18" s="32" t="s">
        <v>25</v>
      </c>
      <c r="J18" s="28" t="s">
        <v>26</v>
      </c>
      <c r="K18" s="32" t="s">
        <v>27</v>
      </c>
      <c r="L18" s="32" t="s">
        <v>28</v>
      </c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1.25" customHeight="1" thickBot="1">
      <c r="A19" s="29"/>
      <c r="B19" s="31"/>
      <c r="C19" s="31"/>
      <c r="D19" s="29"/>
      <c r="E19" s="31"/>
      <c r="F19" s="29"/>
      <c r="G19" s="31"/>
      <c r="H19" s="29"/>
      <c r="I19" s="31"/>
      <c r="J19" s="29"/>
      <c r="K19" s="31"/>
      <c r="L19" s="31"/>
      <c r="M19" s="4"/>
      <c r="N19" s="4"/>
      <c r="O19" s="1"/>
      <c r="P19" s="1"/>
      <c r="Q19" s="98" t="s">
        <v>60</v>
      </c>
      <c r="R19" s="98"/>
      <c r="S19" s="98"/>
      <c r="T19" s="98"/>
      <c r="U19" s="1"/>
      <c r="V19" s="99" t="str">
        <f>VLOOKUP(Z17,A21:L27,U17)</f>
        <v>-</v>
      </c>
      <c r="W19" s="100"/>
      <c r="X19" s="101"/>
      <c r="Y19" s="1"/>
      <c r="Z19" s="97"/>
      <c r="AA19" s="97"/>
      <c r="AB19" s="1"/>
      <c r="AC19" s="1"/>
      <c r="AD19" s="1"/>
      <c r="AE19" s="1"/>
      <c r="AF19" s="1"/>
    </row>
    <row r="20" spans="1:32" ht="40.5" customHeight="1">
      <c r="A20" s="28" t="s">
        <v>32</v>
      </c>
      <c r="B20" s="32" t="s">
        <v>33</v>
      </c>
      <c r="C20" s="32" t="s">
        <v>34</v>
      </c>
      <c r="D20" s="28" t="s">
        <v>35</v>
      </c>
      <c r="E20" s="32" t="s">
        <v>36</v>
      </c>
      <c r="F20" s="28" t="s">
        <v>37</v>
      </c>
      <c r="G20" s="32" t="s">
        <v>38</v>
      </c>
      <c r="H20" s="28" t="s">
        <v>39</v>
      </c>
      <c r="I20" s="32" t="s">
        <v>40</v>
      </c>
      <c r="J20" s="28" t="s">
        <v>41</v>
      </c>
      <c r="K20" s="32" t="s">
        <v>42</v>
      </c>
      <c r="L20" s="32" t="s">
        <v>43</v>
      </c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41" t="s">
        <v>63</v>
      </c>
      <c r="B21" s="53">
        <v>2</v>
      </c>
      <c r="C21" s="54">
        <v>3</v>
      </c>
      <c r="D21" s="54">
        <v>4</v>
      </c>
      <c r="E21" s="54">
        <v>5</v>
      </c>
      <c r="F21" s="54">
        <v>6</v>
      </c>
      <c r="G21" s="54">
        <v>7</v>
      </c>
      <c r="H21" s="54">
        <v>8</v>
      </c>
      <c r="I21" s="54">
        <v>9</v>
      </c>
      <c r="J21" s="54">
        <v>10</v>
      </c>
      <c r="K21" s="54">
        <v>11</v>
      </c>
      <c r="L21" s="55">
        <v>12</v>
      </c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7" t="s">
        <v>56</v>
      </c>
      <c r="B22" s="33" t="s">
        <v>44</v>
      </c>
      <c r="C22" s="33" t="s">
        <v>44</v>
      </c>
      <c r="D22" s="30" t="s">
        <v>44</v>
      </c>
      <c r="E22" s="33" t="s">
        <v>44</v>
      </c>
      <c r="F22" s="30" t="s">
        <v>45</v>
      </c>
      <c r="G22" s="33" t="s">
        <v>47</v>
      </c>
      <c r="H22" s="30" t="s">
        <v>46</v>
      </c>
      <c r="I22" s="33">
        <v>1</v>
      </c>
      <c r="J22" s="30">
        <v>1</v>
      </c>
      <c r="K22" s="33">
        <v>1</v>
      </c>
      <c r="L22" s="33" t="s">
        <v>48</v>
      </c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7">
        <v>2</v>
      </c>
      <c r="B23" s="35" t="s">
        <v>44</v>
      </c>
      <c r="C23" s="35" t="s">
        <v>44</v>
      </c>
      <c r="D23" s="34" t="s">
        <v>44</v>
      </c>
      <c r="E23" s="35" t="s">
        <v>45</v>
      </c>
      <c r="F23" s="34" t="s">
        <v>47</v>
      </c>
      <c r="G23" s="35" t="s">
        <v>46</v>
      </c>
      <c r="H23" s="34">
        <v>1</v>
      </c>
      <c r="I23" s="35">
        <v>1</v>
      </c>
      <c r="J23" s="34">
        <v>1</v>
      </c>
      <c r="K23" s="35" t="s">
        <v>48</v>
      </c>
      <c r="L23" s="35" t="s">
        <v>49</v>
      </c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7">
        <v>3</v>
      </c>
      <c r="B24" s="33" t="s">
        <v>44</v>
      </c>
      <c r="C24" s="33" t="s">
        <v>44</v>
      </c>
      <c r="D24" s="30" t="s">
        <v>45</v>
      </c>
      <c r="E24" s="33" t="s">
        <v>47</v>
      </c>
      <c r="F24" s="30" t="s">
        <v>46</v>
      </c>
      <c r="G24" s="33">
        <v>1</v>
      </c>
      <c r="H24" s="30">
        <v>1</v>
      </c>
      <c r="I24" s="33">
        <v>1</v>
      </c>
      <c r="J24" s="33" t="s">
        <v>48</v>
      </c>
      <c r="K24" s="51" t="s">
        <v>49</v>
      </c>
      <c r="L24" s="33" t="s">
        <v>49</v>
      </c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7">
        <v>4</v>
      </c>
      <c r="B25" s="35" t="s">
        <v>44</v>
      </c>
      <c r="C25" s="35" t="s">
        <v>45</v>
      </c>
      <c r="D25" s="34" t="s">
        <v>47</v>
      </c>
      <c r="E25" s="35" t="s">
        <v>46</v>
      </c>
      <c r="F25" s="34">
        <v>1</v>
      </c>
      <c r="G25" s="35">
        <v>1</v>
      </c>
      <c r="H25" s="34">
        <v>1</v>
      </c>
      <c r="I25" s="35" t="s">
        <v>48</v>
      </c>
      <c r="J25" s="34" t="s">
        <v>49</v>
      </c>
      <c r="K25" s="35" t="s">
        <v>49</v>
      </c>
      <c r="L25" s="35" t="s">
        <v>49</v>
      </c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7">
        <v>5</v>
      </c>
      <c r="B26" s="33" t="s">
        <v>44</v>
      </c>
      <c r="C26" s="33" t="s">
        <v>46</v>
      </c>
      <c r="D26" s="30" t="s">
        <v>46</v>
      </c>
      <c r="E26" s="33">
        <v>1</v>
      </c>
      <c r="F26" s="30">
        <v>1</v>
      </c>
      <c r="G26" s="33">
        <v>1</v>
      </c>
      <c r="H26" s="30" t="s">
        <v>48</v>
      </c>
      <c r="I26" s="33" t="s">
        <v>49</v>
      </c>
      <c r="J26" s="30" t="s">
        <v>49</v>
      </c>
      <c r="K26" s="33" t="s">
        <v>49</v>
      </c>
      <c r="L26" s="33" t="s">
        <v>50</v>
      </c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>
        <v>6</v>
      </c>
      <c r="B27" s="40" t="s">
        <v>44</v>
      </c>
      <c r="C27" s="40">
        <v>1</v>
      </c>
      <c r="D27" s="39">
        <v>1</v>
      </c>
      <c r="E27" s="40" t="s">
        <v>48</v>
      </c>
      <c r="F27" s="39" t="s">
        <v>48</v>
      </c>
      <c r="G27" s="40" t="s">
        <v>48</v>
      </c>
      <c r="H27" s="39" t="s">
        <v>49</v>
      </c>
      <c r="I27" s="40" t="s">
        <v>49</v>
      </c>
      <c r="J27" s="39" t="s">
        <v>49</v>
      </c>
      <c r="K27" s="40" t="s">
        <v>50</v>
      </c>
      <c r="L27" s="40" t="s">
        <v>50</v>
      </c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6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6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6" t="s">
        <v>53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36" t="s">
        <v>54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36" t="s">
        <v>55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mergeCells count="10">
    <mergeCell ref="E10:F10"/>
    <mergeCell ref="A1:N1"/>
    <mergeCell ref="A15:N15"/>
    <mergeCell ref="Q15:T15"/>
    <mergeCell ref="Q17:S17"/>
    <mergeCell ref="U17:V17"/>
    <mergeCell ref="Z17:AA17"/>
    <mergeCell ref="Z19:AA19"/>
    <mergeCell ref="Q19:T19"/>
    <mergeCell ref="V19:X19"/>
  </mergeCells>
  <conditionalFormatting sqref="E10:F10">
    <cfRule type="cellIs" priority="1" dxfId="0" operator="equal" stopIfTrue="1">
      <formula>"CLEAR!"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">
      <selection activeCell="I1" sqref="I1:L1"/>
    </sheetView>
  </sheetViews>
  <sheetFormatPr defaultColWidth="9.140625" defaultRowHeight="12.75"/>
  <cols>
    <col min="1" max="1" width="11.421875" style="9" customWidth="1"/>
    <col min="2" max="24" width="3.7109375" style="9" customWidth="1"/>
    <col min="25" max="25" width="3.00390625" style="9" customWidth="1"/>
    <col min="26" max="26" width="9.8515625" style="9" customWidth="1"/>
    <col min="27" max="27" width="9.8515625" style="9" bestFit="1" customWidth="1"/>
    <col min="28" max="16384" width="9.140625" style="9" customWidth="1"/>
  </cols>
  <sheetData>
    <row r="1" spans="1:30" ht="13.5" thickBot="1">
      <c r="A1" s="5" t="s">
        <v>10</v>
      </c>
      <c r="B1" s="5"/>
      <c r="C1" s="5"/>
      <c r="D1" s="5"/>
      <c r="E1" s="5"/>
      <c r="F1" s="5"/>
      <c r="G1" s="5"/>
      <c r="H1" s="5"/>
      <c r="I1" s="93" t="s">
        <v>9</v>
      </c>
      <c r="J1" s="93"/>
      <c r="K1" s="93"/>
      <c r="L1" s="9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 t="s">
        <v>62</v>
      </c>
      <c r="AB1" s="5" t="s">
        <v>13</v>
      </c>
      <c r="AC1" s="5" t="s">
        <v>14</v>
      </c>
      <c r="AD1" s="43"/>
    </row>
    <row r="2" spans="26:29" ht="12.75">
      <c r="Z2" s="107" t="s">
        <v>104</v>
      </c>
      <c r="AA2" s="110"/>
      <c r="AB2" s="111"/>
      <c r="AC2" s="112"/>
    </row>
    <row r="3" spans="4:29" ht="13.5" thickBot="1">
      <c r="D3" s="116" t="s">
        <v>86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91"/>
      <c r="X3" s="91"/>
      <c r="Y3" s="92"/>
      <c r="Z3" s="108"/>
      <c r="AA3" s="68"/>
      <c r="AB3" s="22"/>
      <c r="AC3" s="69"/>
    </row>
    <row r="4" spans="4:29" ht="13.5" thickBot="1">
      <c r="D4" s="116" t="s">
        <v>64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85"/>
      <c r="X4" s="146" t="s">
        <v>145</v>
      </c>
      <c r="Y4" s="149"/>
      <c r="Z4" s="109"/>
      <c r="AA4" s="113" t="s">
        <v>65</v>
      </c>
      <c r="AB4" s="114"/>
      <c r="AC4" s="115"/>
    </row>
    <row r="5" spans="6:30" ht="13.5" thickBot="1">
      <c r="F5" s="117" t="s">
        <v>137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X5" s="148" t="s">
        <v>144</v>
      </c>
      <c r="Y5" s="147"/>
      <c r="Z5" s="145"/>
      <c r="AA5" s="52">
        <f>IF(Z5="X",60,0)</f>
        <v>0</v>
      </c>
      <c r="AB5" s="66"/>
      <c r="AC5" s="66"/>
      <c r="AD5" s="14"/>
    </row>
    <row r="6" spans="6:30" ht="13.5" thickBot="1">
      <c r="F6" s="118" t="s">
        <v>146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Y6" s="129">
        <v>11</v>
      </c>
      <c r="Z6" s="150"/>
      <c r="AA6" s="52">
        <f>IF(Z6="X",55,0)</f>
        <v>0</v>
      </c>
      <c r="AB6" s="8"/>
      <c r="AC6" s="8"/>
      <c r="AD6" s="14"/>
    </row>
    <row r="7" spans="6:30" ht="13.5" thickBot="1">
      <c r="F7" s="116" t="s">
        <v>147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Y7" s="19">
        <v>12</v>
      </c>
      <c r="Z7" s="150"/>
      <c r="AA7" s="52">
        <f>IF(Z7="X",50,0)</f>
        <v>0</v>
      </c>
      <c r="AB7" s="8"/>
      <c r="AC7" s="8"/>
      <c r="AD7" s="14"/>
    </row>
    <row r="8" spans="6:30" ht="13.5" thickBot="1">
      <c r="F8" s="153" t="s">
        <v>148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Y8" s="152">
        <v>13</v>
      </c>
      <c r="Z8" s="150"/>
      <c r="AA8" s="52">
        <f>IF(Z8="X",45,0)</f>
        <v>0</v>
      </c>
      <c r="AB8" s="8"/>
      <c r="AC8" s="8"/>
      <c r="AD8" s="14"/>
    </row>
    <row r="9" spans="25:30" ht="13.5" thickBot="1">
      <c r="Y9" s="19">
        <v>14</v>
      </c>
      <c r="Z9" s="150"/>
      <c r="AA9" s="52">
        <f>IF(Z9="X",40,0)</f>
        <v>0</v>
      </c>
      <c r="AB9" s="8"/>
      <c r="AC9" s="8"/>
      <c r="AD9" s="14"/>
    </row>
    <row r="10" spans="25:30" ht="13.5" thickBot="1">
      <c r="Y10" s="130">
        <v>15</v>
      </c>
      <c r="Z10" s="151"/>
      <c r="AA10" s="64">
        <f>IF(Z10="X",35,0)</f>
        <v>0</v>
      </c>
      <c r="AB10" s="8"/>
      <c r="AC10" s="8"/>
      <c r="AD10" s="14"/>
    </row>
    <row r="11" spans="1:30" ht="13.5" thickBot="1">
      <c r="A11" s="5" t="s">
        <v>92</v>
      </c>
      <c r="B11" s="10"/>
      <c r="Y11" s="66"/>
      <c r="Z11" s="66"/>
      <c r="AA11" s="8"/>
      <c r="AB11" s="66"/>
      <c r="AC11" s="67">
        <f>B11</f>
        <v>0</v>
      </c>
      <c r="AD11" s="14"/>
    </row>
    <row r="12" spans="1:30" ht="13.5" thickBot="1">
      <c r="A12" s="5"/>
      <c r="Y12" s="8"/>
      <c r="Z12" s="8"/>
      <c r="AA12" s="8"/>
      <c r="AB12" s="8"/>
      <c r="AC12" s="44"/>
      <c r="AD12" s="14"/>
    </row>
    <row r="13" spans="1:30" ht="13.5" thickBot="1">
      <c r="A13" s="5" t="s">
        <v>93</v>
      </c>
      <c r="B13" s="10"/>
      <c r="Y13" s="8"/>
      <c r="Z13" s="8"/>
      <c r="AA13" s="8"/>
      <c r="AB13" s="8"/>
      <c r="AC13" s="44">
        <f>B13</f>
        <v>0</v>
      </c>
      <c r="AD13" s="14"/>
    </row>
    <row r="14" spans="1:30" ht="13.5" thickBot="1">
      <c r="A14" s="5"/>
      <c r="D14" s="9" t="s">
        <v>98</v>
      </c>
      <c r="Y14" s="8"/>
      <c r="Z14" s="8"/>
      <c r="AA14" s="8"/>
      <c r="AB14" s="8"/>
      <c r="AC14" s="44"/>
      <c r="AD14" s="14"/>
    </row>
    <row r="15" spans="1:30" ht="13.5" thickBot="1">
      <c r="A15" s="5" t="s">
        <v>94</v>
      </c>
      <c r="B15" s="10"/>
      <c r="D15" s="11"/>
      <c r="E15" s="11"/>
      <c r="F15" s="11"/>
      <c r="G15" s="11"/>
      <c r="H15" s="11"/>
      <c r="I15" s="11"/>
      <c r="J15" s="15"/>
      <c r="K15" s="15"/>
      <c r="L15" s="15"/>
      <c r="M15" s="15"/>
      <c r="N15" s="15"/>
      <c r="O15" s="90"/>
      <c r="P15" s="14"/>
      <c r="Q15" s="12"/>
      <c r="R15" s="12"/>
      <c r="S15" s="12"/>
      <c r="T15" s="12"/>
      <c r="U15" s="12"/>
      <c r="V15" s="12"/>
      <c r="W15" s="12"/>
      <c r="X15" s="12"/>
      <c r="Y15" s="8"/>
      <c r="Z15" s="8"/>
      <c r="AA15" s="44" t="str">
        <f>IF(COUNTA(D15:O15)=12,"BCE Limit!"," ")</f>
        <v> </v>
      </c>
      <c r="AB15" s="8" t="str">
        <f>IF(AA9="BCE Limit!",20," ")</f>
        <v> </v>
      </c>
      <c r="AC15" s="44">
        <f>SUM(B15,D15:O15)</f>
        <v>0</v>
      </c>
      <c r="AD15" s="14"/>
    </row>
    <row r="16" spans="1:30" ht="13.5" thickBot="1">
      <c r="A16" s="5" t="s">
        <v>11</v>
      </c>
      <c r="B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Y16" s="8"/>
      <c r="Z16" s="8"/>
      <c r="AA16" s="8"/>
      <c r="AB16" s="8"/>
      <c r="AC16" s="44">
        <f>SUM(B16,D16:P16)</f>
        <v>0</v>
      </c>
      <c r="AD16" s="14"/>
    </row>
    <row r="17" spans="1:30" ht="13.5" thickBot="1">
      <c r="A17" s="5"/>
      <c r="D17" s="9" t="s">
        <v>99</v>
      </c>
      <c r="Y17" s="89"/>
      <c r="Z17" s="89"/>
      <c r="AA17" s="52"/>
      <c r="AB17" s="8"/>
      <c r="AC17" s="44"/>
      <c r="AD17" s="14"/>
    </row>
    <row r="18" spans="1:30" ht="13.5" thickBot="1">
      <c r="A18" s="5" t="s">
        <v>95</v>
      </c>
      <c r="B18" s="10"/>
      <c r="D18" s="11"/>
      <c r="E18" s="11"/>
      <c r="F18" s="11"/>
      <c r="G18" s="11"/>
      <c r="H18" s="11"/>
      <c r="I18" s="11"/>
      <c r="J18" s="11"/>
      <c r="K18" s="11"/>
      <c r="L18" s="13"/>
      <c r="M18" s="1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88"/>
      <c r="Z18" s="88"/>
      <c r="AA18" s="44" t="str">
        <f>IF(COUNTA(D18:L18)=9,"BCE Limit!"," ")</f>
        <v> </v>
      </c>
      <c r="AB18" s="8" t="str">
        <f>IF(AA18="BCE Limit!",15," ")</f>
        <v> </v>
      </c>
      <c r="AC18" s="44">
        <f>SUM(B18,D18:P18)</f>
        <v>0</v>
      </c>
      <c r="AD18" s="14"/>
    </row>
    <row r="19" spans="1:30" ht="13.5" thickBot="1">
      <c r="A19" s="5" t="s">
        <v>11</v>
      </c>
      <c r="B19" s="10"/>
      <c r="D19" s="11"/>
      <c r="E19" s="11"/>
      <c r="F19" s="11"/>
      <c r="G19" s="11"/>
      <c r="H19" s="11"/>
      <c r="I19" s="11"/>
      <c r="Y19" s="88"/>
      <c r="Z19" s="88"/>
      <c r="AA19" s="44"/>
      <c r="AB19" s="8"/>
      <c r="AC19" s="44">
        <f>SUM(B19,D19:I19)</f>
        <v>0</v>
      </c>
      <c r="AD19" s="14"/>
    </row>
    <row r="20" spans="1:30" ht="13.5" thickBot="1">
      <c r="A20" s="5"/>
      <c r="D20" s="9" t="s">
        <v>100</v>
      </c>
      <c r="Y20" s="88"/>
      <c r="Z20" s="88"/>
      <c r="AA20" s="44"/>
      <c r="AB20" s="8"/>
      <c r="AC20" s="44"/>
      <c r="AD20" s="14"/>
    </row>
    <row r="21" spans="1:30" ht="13.5" thickBot="1">
      <c r="A21" s="5" t="s">
        <v>96</v>
      </c>
      <c r="B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Y21" s="88"/>
      <c r="Z21" s="88"/>
      <c r="AA21" s="44" t="str">
        <f>IF(COUNTA(D21:P21)=13,"BCE Limit!"," ")</f>
        <v> </v>
      </c>
      <c r="AB21" s="8" t="str">
        <f>IF(AA21="BCE Limit!",20," ")</f>
        <v> </v>
      </c>
      <c r="AC21" s="44">
        <f>SUM(B21,D21:P21)</f>
        <v>0</v>
      </c>
      <c r="AD21" s="14"/>
    </row>
    <row r="22" spans="1:30" ht="13.5" thickBot="1">
      <c r="A22" s="5" t="s">
        <v>11</v>
      </c>
      <c r="B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Y22" s="8"/>
      <c r="Z22" s="8"/>
      <c r="AA22" s="44"/>
      <c r="AB22" s="8"/>
      <c r="AC22" s="44">
        <f>SUM(B22,D22:M22)</f>
        <v>0</v>
      </c>
      <c r="AD22" s="14"/>
    </row>
    <row r="23" spans="1:30" ht="13.5" thickBot="1">
      <c r="A23" s="5"/>
      <c r="D23" s="12"/>
      <c r="E23" s="12"/>
      <c r="F23" s="12"/>
      <c r="G23" s="12"/>
      <c r="H23" s="12"/>
      <c r="I23" s="12"/>
      <c r="J23" s="12"/>
      <c r="K23" s="12"/>
      <c r="Y23" s="8"/>
      <c r="Z23" s="16"/>
      <c r="AA23" s="16"/>
      <c r="AB23" s="8"/>
      <c r="AC23" s="44"/>
      <c r="AD23" s="14"/>
    </row>
    <row r="24" spans="1:30" ht="13.5" thickBot="1">
      <c r="A24" s="5" t="s">
        <v>97</v>
      </c>
      <c r="B24" s="10"/>
      <c r="D24" s="12"/>
      <c r="E24" s="12"/>
      <c r="F24" s="12"/>
      <c r="G24" s="12"/>
      <c r="H24" s="12"/>
      <c r="I24" s="12"/>
      <c r="J24" s="12"/>
      <c r="K24" s="12"/>
      <c r="Y24" s="8"/>
      <c r="Z24" s="16"/>
      <c r="AA24" s="16" t="str">
        <f>IF(COUNTA(D24:P24)=8,"BCE Limit!"," ")</f>
        <v> </v>
      </c>
      <c r="AB24" s="8" t="str">
        <f>IF(AA24="BCE Limit!",9," ")</f>
        <v> </v>
      </c>
      <c r="AC24" s="44">
        <f>SUM(B24)</f>
        <v>0</v>
      </c>
      <c r="AD24" s="14"/>
    </row>
    <row r="25" spans="1:30" ht="13.5" thickBot="1">
      <c r="A25" s="5" t="s">
        <v>11</v>
      </c>
      <c r="B25" s="10"/>
      <c r="D25" s="12"/>
      <c r="E25" s="12"/>
      <c r="F25" s="12"/>
      <c r="G25" s="12"/>
      <c r="H25" s="12"/>
      <c r="I25" s="12"/>
      <c r="J25" s="12"/>
      <c r="K25" s="12"/>
      <c r="Y25" s="8"/>
      <c r="Z25" s="16"/>
      <c r="AA25" s="16"/>
      <c r="AB25" s="8"/>
      <c r="AC25" s="44">
        <f>SUM(B25)</f>
        <v>0</v>
      </c>
      <c r="AD25" s="14"/>
    </row>
    <row r="26" spans="1:30" ht="12.75">
      <c r="A26" s="5"/>
      <c r="Y26" s="8"/>
      <c r="Z26" s="16"/>
      <c r="AA26" s="16"/>
      <c r="AB26" s="8"/>
      <c r="AC26" s="44"/>
      <c r="AD26" s="14"/>
    </row>
    <row r="27" spans="1:30" ht="12.75">
      <c r="A27" s="5" t="s">
        <v>15</v>
      </c>
      <c r="D27" s="91" t="s">
        <v>66</v>
      </c>
      <c r="E27" s="91"/>
      <c r="F27" s="91"/>
      <c r="G27" s="91"/>
      <c r="H27" s="91"/>
      <c r="I27" s="91" t="s">
        <v>105</v>
      </c>
      <c r="Y27" s="8"/>
      <c r="Z27" s="16"/>
      <c r="AA27" s="16"/>
      <c r="AB27" s="8"/>
      <c r="AC27" s="44"/>
      <c r="AD27" s="14"/>
    </row>
    <row r="28" spans="1:30" ht="12.75">
      <c r="A28" s="5"/>
      <c r="Y28" s="8"/>
      <c r="Z28" s="16"/>
      <c r="AA28" s="16"/>
      <c r="AB28" s="8"/>
      <c r="AC28" s="44"/>
      <c r="AD28" s="14"/>
    </row>
    <row r="29" spans="1:30" ht="12.75">
      <c r="A29" s="5" t="s">
        <v>101</v>
      </c>
      <c r="D29" s="11"/>
      <c r="E29" s="11"/>
      <c r="F29" s="11"/>
      <c r="G29" s="13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Y29" s="8"/>
      <c r="Z29" s="16"/>
      <c r="AA29" s="16"/>
      <c r="AB29" s="8"/>
      <c r="AC29" s="44">
        <f>SUM(D29:G29)</f>
        <v>0</v>
      </c>
      <c r="AD29" s="14"/>
    </row>
    <row r="30" spans="1:30" ht="12.75">
      <c r="A30" s="5" t="s">
        <v>102</v>
      </c>
      <c r="D30" s="11"/>
      <c r="E30" s="11"/>
      <c r="F30" s="11"/>
      <c r="G30" s="11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Y30" s="8"/>
      <c r="Z30" s="16"/>
      <c r="AA30" s="16"/>
      <c r="AB30" s="8"/>
      <c r="AC30" s="44">
        <f>SUM(D30:G30)</f>
        <v>0</v>
      </c>
      <c r="AD30" s="14"/>
    </row>
    <row r="31" spans="1:30" ht="12.75">
      <c r="A31" s="5" t="s">
        <v>103</v>
      </c>
      <c r="D31" s="11"/>
      <c r="E31" s="11"/>
      <c r="F31" s="11"/>
      <c r="G31" s="14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Y31" s="8"/>
      <c r="Z31" s="16"/>
      <c r="AA31" s="16"/>
      <c r="AB31" s="8"/>
      <c r="AC31" s="44">
        <f>SUM(D31:F31)</f>
        <v>0</v>
      </c>
      <c r="AD31" s="14"/>
    </row>
    <row r="32" spans="1:30" ht="12.75">
      <c r="A32" s="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Y32" s="8"/>
      <c r="Z32" s="16"/>
      <c r="AA32" s="16"/>
      <c r="AB32" s="8"/>
      <c r="AC32" s="44"/>
      <c r="AD32" s="14"/>
    </row>
    <row r="33" spans="1:30" ht="12.75">
      <c r="A33" s="5" t="s">
        <v>108</v>
      </c>
      <c r="D33" s="70" t="s">
        <v>109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Y33" s="8"/>
      <c r="Z33" s="16"/>
      <c r="AA33" s="16"/>
      <c r="AB33" s="8"/>
      <c r="AC33" s="44"/>
      <c r="AD33" s="14"/>
    </row>
    <row r="34" spans="1:30" ht="13.5" thickBot="1">
      <c r="A34" s="5"/>
      <c r="D34" s="70" t="s">
        <v>110</v>
      </c>
      <c r="E34" s="12"/>
      <c r="F34" s="12"/>
      <c r="G34" s="12"/>
      <c r="H34" s="12"/>
      <c r="I34" s="12"/>
      <c r="J34" s="70" t="s">
        <v>111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Y34" s="8"/>
      <c r="Z34" s="16"/>
      <c r="AA34" s="16"/>
      <c r="AB34" s="8"/>
      <c r="AC34" s="44"/>
      <c r="AD34" s="14"/>
    </row>
    <row r="35" spans="1:29" ht="13.5" thickBot="1">
      <c r="A35" s="5" t="s">
        <v>106</v>
      </c>
      <c r="B35" s="10"/>
      <c r="D35" s="11"/>
      <c r="E35" s="11"/>
      <c r="F35" s="11"/>
      <c r="G35" s="11"/>
      <c r="H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Y35" s="8"/>
      <c r="Z35" s="16"/>
      <c r="AA35" s="16"/>
      <c r="AB35" s="8"/>
      <c r="AC35" s="44">
        <f>B35</f>
        <v>0</v>
      </c>
    </row>
    <row r="36" spans="1:29" ht="13.5" thickBot="1">
      <c r="A36" s="5"/>
      <c r="D36" s="70" t="s">
        <v>110</v>
      </c>
      <c r="E36" s="12"/>
      <c r="F36" s="12"/>
      <c r="G36" s="12"/>
      <c r="H36" s="12"/>
      <c r="I36" s="12"/>
      <c r="J36" s="70" t="s">
        <v>111</v>
      </c>
      <c r="K36" s="12"/>
      <c r="L36" s="12"/>
      <c r="M36" s="12"/>
      <c r="N36" s="12"/>
      <c r="O36" s="12"/>
      <c r="P36" s="12"/>
      <c r="Q36" s="12"/>
      <c r="R36" s="12"/>
      <c r="S36" s="12"/>
      <c r="Y36" s="8"/>
      <c r="Z36" s="16"/>
      <c r="AA36" s="16"/>
      <c r="AB36" s="8"/>
      <c r="AC36" s="44"/>
    </row>
    <row r="37" spans="1:30" ht="13.5" thickBot="1">
      <c r="A37" s="5" t="s">
        <v>107</v>
      </c>
      <c r="B37" s="10"/>
      <c r="D37" s="11"/>
      <c r="E37" s="11"/>
      <c r="F37" s="11"/>
      <c r="G37" s="11"/>
      <c r="H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Y37" s="8"/>
      <c r="Z37" s="16"/>
      <c r="AA37" s="16"/>
      <c r="AB37" s="8"/>
      <c r="AC37" s="44">
        <f>B37</f>
        <v>0</v>
      </c>
      <c r="AD37" s="12"/>
    </row>
    <row r="38" spans="4:9" ht="12.75">
      <c r="D38" s="12"/>
      <c r="E38" s="12"/>
      <c r="F38" s="12"/>
      <c r="G38" s="12"/>
      <c r="H38" s="12"/>
      <c r="I38" s="12"/>
    </row>
    <row r="39" spans="4:30" ht="13.5" thickBot="1">
      <c r="D39" s="12"/>
      <c r="E39" s="12"/>
      <c r="F39" s="12"/>
      <c r="G39" s="12"/>
      <c r="H39" s="12"/>
      <c r="I39" s="12"/>
      <c r="AD39" s="71" t="s">
        <v>67</v>
      </c>
    </row>
    <row r="40" spans="4:30" ht="13.5" thickBot="1">
      <c r="D40" s="12"/>
      <c r="E40" s="12"/>
      <c r="F40" s="12"/>
      <c r="G40" s="12"/>
      <c r="H40" s="12"/>
      <c r="I40" s="12"/>
      <c r="Z40" s="17"/>
      <c r="AA40" s="50"/>
      <c r="AB40" s="50">
        <f>SUM(AB11:AB34)</f>
        <v>0</v>
      </c>
      <c r="AC40" s="87">
        <f>SUM(AC11:AC34)</f>
        <v>0</v>
      </c>
      <c r="AD40" s="45">
        <f>SUM(Z40:AC40)</f>
        <v>0</v>
      </c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</sheetData>
  <mergeCells count="11">
    <mergeCell ref="X5:Y5"/>
    <mergeCell ref="F7:T7"/>
    <mergeCell ref="F8:T8"/>
    <mergeCell ref="D3:V3"/>
    <mergeCell ref="D4:V4"/>
    <mergeCell ref="F5:T5"/>
    <mergeCell ref="F6:T6"/>
    <mergeCell ref="I1:L1"/>
    <mergeCell ref="Z2:Z4"/>
    <mergeCell ref="AA2:AC2"/>
    <mergeCell ref="AA4:A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2"/>
  <sheetViews>
    <sheetView workbookViewId="0" topLeftCell="A1">
      <selection activeCell="K1" sqref="K1:O1"/>
    </sheetView>
  </sheetViews>
  <sheetFormatPr defaultColWidth="9.140625" defaultRowHeight="12.75"/>
  <cols>
    <col min="1" max="1" width="12.28125" style="0" customWidth="1"/>
    <col min="2" max="19" width="3.7109375" style="0" customWidth="1"/>
    <col min="20" max="20" width="3.8515625" style="0" customWidth="1"/>
  </cols>
  <sheetData>
    <row r="1" spans="1:43" ht="13.5" thickBot="1">
      <c r="A1" s="46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25" t="s">
        <v>16</v>
      </c>
      <c r="L1" s="125"/>
      <c r="M1" s="125"/>
      <c r="N1" s="125"/>
      <c r="O1" s="125"/>
      <c r="P1" s="18"/>
      <c r="Q1" s="18"/>
      <c r="R1" s="18"/>
      <c r="S1" s="18"/>
      <c r="T1" s="47"/>
      <c r="U1" s="47"/>
      <c r="V1" s="47" t="s">
        <v>12</v>
      </c>
      <c r="W1" s="47" t="s">
        <v>13</v>
      </c>
      <c r="X1" s="48" t="s">
        <v>14</v>
      </c>
      <c r="Y1" s="42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26"/>
      <c r="V2" s="119"/>
      <c r="W2" s="120"/>
      <c r="X2" s="121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2.75">
      <c r="A3" s="7"/>
      <c r="B3" s="7"/>
      <c r="C3" s="137" t="s">
        <v>87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27"/>
      <c r="V3" s="72"/>
      <c r="W3" s="70"/>
      <c r="X3" s="7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3.5" thickBot="1">
      <c r="A4" s="7"/>
      <c r="B4" s="7"/>
      <c r="C4" s="7"/>
      <c r="D4" s="137" t="s">
        <v>64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8"/>
      <c r="T4" s="7"/>
      <c r="U4" s="128"/>
      <c r="V4" s="122" t="s">
        <v>65</v>
      </c>
      <c r="W4" s="123"/>
      <c r="X4" s="12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3.5" thickBot="1">
      <c r="A5" s="5" t="s">
        <v>18</v>
      </c>
      <c r="B5" s="19"/>
      <c r="C5" s="7"/>
      <c r="D5" s="139" t="s">
        <v>137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7"/>
      <c r="T5" s="88"/>
      <c r="U5" s="89"/>
      <c r="V5" s="66"/>
      <c r="W5" s="66"/>
      <c r="X5" s="67">
        <f>SUM(B5)</f>
        <v>0</v>
      </c>
      <c r="Y5" s="21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3.5" thickBot="1">
      <c r="A6" s="5"/>
      <c r="B6" s="7"/>
      <c r="C6" s="7"/>
      <c r="D6" s="86" t="s">
        <v>138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8"/>
      <c r="U6" s="88"/>
      <c r="V6" s="8"/>
      <c r="W6" s="8"/>
      <c r="X6" s="16"/>
      <c r="Y6" s="21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3.5" thickBot="1">
      <c r="A7" s="5" t="s">
        <v>112</v>
      </c>
      <c r="B7" s="19"/>
      <c r="C7" s="7"/>
      <c r="D7" s="20"/>
      <c r="E7" s="20"/>
      <c r="F7" s="20"/>
      <c r="G7" s="20"/>
      <c r="H7" s="20"/>
      <c r="I7" s="20"/>
      <c r="J7" s="136" t="s">
        <v>127</v>
      </c>
      <c r="K7" s="20"/>
      <c r="L7" s="20"/>
      <c r="M7" s="7"/>
      <c r="N7" s="7"/>
      <c r="O7" s="7"/>
      <c r="P7" s="7"/>
      <c r="Q7" s="7"/>
      <c r="R7" s="7"/>
      <c r="S7" s="7"/>
      <c r="T7" s="88"/>
      <c r="U7" s="88"/>
      <c r="V7" s="8" t="str">
        <f>IF(COUNTA(D7:I7)=6,"Rodes' CLI Limit! Roll to Move!"," ")</f>
        <v> </v>
      </c>
      <c r="W7" s="8"/>
      <c r="X7" s="16"/>
      <c r="Y7" s="21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3.5" thickBot="1">
      <c r="A8" s="5"/>
      <c r="B8" s="7"/>
      <c r="C8" s="7"/>
      <c r="D8" s="7" t="s">
        <v>124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8"/>
      <c r="U8" s="88"/>
      <c r="V8" s="8"/>
      <c r="W8" s="8"/>
      <c r="X8" s="16"/>
      <c r="Y8" s="21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3.5" thickBot="1">
      <c r="A9" s="5" t="s">
        <v>131</v>
      </c>
      <c r="B9" s="19"/>
      <c r="C9" s="7"/>
      <c r="D9" s="20"/>
      <c r="E9" s="20"/>
      <c r="F9" s="20"/>
      <c r="G9" s="23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88"/>
      <c r="U9" s="88"/>
      <c r="V9" s="8" t="str">
        <f>IF(COUNTA(D9:G9)=4,"BCE Limit!"," ")</f>
        <v> </v>
      </c>
      <c r="W9" s="8" t="str">
        <f>IF(V9="BCE Limit!",15," ")</f>
        <v> </v>
      </c>
      <c r="X9" s="16">
        <f>SUM(B9:S9)</f>
        <v>0</v>
      </c>
      <c r="Y9" s="21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3.5" thickBot="1">
      <c r="A10" s="5" t="s">
        <v>11</v>
      </c>
      <c r="B10" s="19"/>
      <c r="C10" s="7"/>
      <c r="D10" s="20"/>
      <c r="E10" s="20"/>
      <c r="F10" s="20"/>
      <c r="G10" s="23"/>
      <c r="H10" s="20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  <c r="T10" s="88"/>
      <c r="U10" s="88"/>
      <c r="V10" s="8"/>
      <c r="W10" s="8"/>
      <c r="X10" s="16">
        <f>SUM(B10:S10)</f>
        <v>0</v>
      </c>
      <c r="Y10" s="21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3.5" thickBot="1">
      <c r="A11" s="5"/>
      <c r="B11" s="7"/>
      <c r="C11" s="7"/>
      <c r="D11" s="7" t="s">
        <v>17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8"/>
      <c r="U11" s="88"/>
      <c r="V11" s="8"/>
      <c r="W11" s="8"/>
      <c r="X11" s="16"/>
      <c r="Y11" s="21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3.5" thickBot="1">
      <c r="A12" s="5" t="s">
        <v>132</v>
      </c>
      <c r="B12" s="19"/>
      <c r="C12" s="7"/>
      <c r="D12" s="20"/>
      <c r="E12" s="20"/>
      <c r="F12" s="23"/>
      <c r="G12" s="2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88"/>
      <c r="U12" s="88"/>
      <c r="V12" s="8" t="str">
        <f>IF(COUNTA(D12:G12)=4,"BCE Limit!"," ")</f>
        <v> </v>
      </c>
      <c r="W12" s="8" t="str">
        <f>IF(V12="BCE Limit!",10," ")</f>
        <v> </v>
      </c>
      <c r="X12" s="16">
        <f>SUM(B12:S12)</f>
        <v>0</v>
      </c>
      <c r="Y12" s="21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3.5" thickBot="1">
      <c r="A13" s="5" t="s">
        <v>11</v>
      </c>
      <c r="B13" s="19"/>
      <c r="C13" s="7"/>
      <c r="D13" s="20"/>
      <c r="E13" s="20"/>
      <c r="F13" s="2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88"/>
      <c r="U13" s="88"/>
      <c r="V13" s="8"/>
      <c r="W13" s="8"/>
      <c r="X13" s="16">
        <f>SUM(B13:S13)</f>
        <v>0</v>
      </c>
      <c r="Y13" s="2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3.5" thickBot="1">
      <c r="A14" s="5"/>
      <c r="B14" s="7"/>
      <c r="C14" s="7"/>
      <c r="D14" s="7" t="s">
        <v>125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8"/>
      <c r="U14" s="88"/>
      <c r="V14" s="8"/>
      <c r="W14" s="8"/>
      <c r="X14" s="16"/>
      <c r="Y14" s="21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3.5" thickBot="1">
      <c r="A15" s="5" t="s">
        <v>133</v>
      </c>
      <c r="B15" s="19"/>
      <c r="C15" s="7"/>
      <c r="D15" s="20"/>
      <c r="E15" s="20"/>
      <c r="F15" s="20"/>
      <c r="G15" s="20"/>
      <c r="H15" s="23"/>
      <c r="I15" s="21"/>
      <c r="J15" s="22"/>
      <c r="K15" s="7"/>
      <c r="L15" s="7"/>
      <c r="M15" s="7"/>
      <c r="N15" s="7"/>
      <c r="O15" s="7"/>
      <c r="P15" s="7"/>
      <c r="Q15" s="7"/>
      <c r="R15" s="7"/>
      <c r="S15" s="7"/>
      <c r="T15" s="88"/>
      <c r="U15" s="88"/>
      <c r="V15" s="8" t="str">
        <f>IF(COUNTA(D15:H15)=5,"BCE Limit!"," ")</f>
        <v> </v>
      </c>
      <c r="W15" s="8" t="str">
        <f>IF(V15="BCE Limit!",20," ")</f>
        <v> </v>
      </c>
      <c r="X15" s="16">
        <f>SUM(B15:S15)</f>
        <v>0</v>
      </c>
      <c r="Y15" s="21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3.5" thickBot="1">
      <c r="A16" s="5" t="s">
        <v>11</v>
      </c>
      <c r="B16" s="19"/>
      <c r="C16" s="7"/>
      <c r="D16" s="20"/>
      <c r="E16" s="20"/>
      <c r="F16" s="20"/>
      <c r="G16" s="23"/>
      <c r="H16" s="23"/>
      <c r="I16" s="21"/>
      <c r="J16" s="22"/>
      <c r="K16" s="7"/>
      <c r="L16" s="7"/>
      <c r="M16" s="7"/>
      <c r="N16" s="7"/>
      <c r="O16" s="7"/>
      <c r="P16" s="7"/>
      <c r="Q16" s="7"/>
      <c r="R16" s="7"/>
      <c r="S16" s="7"/>
      <c r="T16" s="88"/>
      <c r="U16" s="88"/>
      <c r="V16" s="8"/>
      <c r="W16" s="8"/>
      <c r="X16" s="16">
        <f>SUM(B16:S16)</f>
        <v>0</v>
      </c>
      <c r="Y16" s="21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3.5" thickBot="1">
      <c r="A17" s="5"/>
      <c r="B17" s="22"/>
      <c r="C17" s="7"/>
      <c r="D17" s="22" t="s">
        <v>126</v>
      </c>
      <c r="E17" s="22"/>
      <c r="F17" s="22"/>
      <c r="G17" s="22"/>
      <c r="H17" s="22"/>
      <c r="I17" s="22"/>
      <c r="J17" s="7"/>
      <c r="K17" s="7"/>
      <c r="L17" s="7"/>
      <c r="M17" s="7"/>
      <c r="N17" s="7"/>
      <c r="O17" s="7"/>
      <c r="P17" s="7"/>
      <c r="Q17" s="7"/>
      <c r="R17" s="7"/>
      <c r="S17" s="7"/>
      <c r="T17" s="88"/>
      <c r="U17" s="88"/>
      <c r="V17" s="8"/>
      <c r="W17" s="8"/>
      <c r="X17" s="16"/>
      <c r="Y17" s="21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3.5" thickBot="1">
      <c r="A18" s="5" t="s">
        <v>134</v>
      </c>
      <c r="B18" s="19"/>
      <c r="C18" s="7"/>
      <c r="D18" s="20"/>
      <c r="E18" s="20"/>
      <c r="F18" s="20"/>
      <c r="G18" s="20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88"/>
      <c r="U18" s="88"/>
      <c r="V18" s="8" t="str">
        <f>IF(COUNTA(D18:H18)=5,"BCE Limit!"," ")</f>
        <v> </v>
      </c>
      <c r="W18" s="8" t="str">
        <f>IF(V18="BCE Limit!",15," ")</f>
        <v> </v>
      </c>
      <c r="X18" s="16">
        <f>SUM(B18:S18)</f>
        <v>0</v>
      </c>
      <c r="Y18" s="2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3.5" thickBot="1">
      <c r="A19" s="5" t="s">
        <v>11</v>
      </c>
      <c r="B19" s="19"/>
      <c r="C19" s="7"/>
      <c r="D19" s="20"/>
      <c r="E19" s="20"/>
      <c r="F19" s="23"/>
      <c r="G19" s="20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88"/>
      <c r="U19" s="88"/>
      <c r="V19" s="8"/>
      <c r="W19" s="8"/>
      <c r="X19" s="16">
        <f>SUM(B19:S19)</f>
        <v>0</v>
      </c>
      <c r="Y19" s="21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3.5" thickBot="1">
      <c r="A20" s="5"/>
      <c r="B20" s="22"/>
      <c r="C20" s="7"/>
      <c r="D20" s="86" t="s">
        <v>139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88"/>
      <c r="U20" s="88"/>
      <c r="V20" s="8"/>
      <c r="W20" s="8"/>
      <c r="X20" s="16"/>
      <c r="Y20" s="2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3.5" thickBot="1">
      <c r="A21" s="5" t="s">
        <v>113</v>
      </c>
      <c r="B21" s="19"/>
      <c r="C21" s="7"/>
      <c r="D21" s="20"/>
      <c r="E21" s="20"/>
      <c r="F21" s="20"/>
      <c r="G21" s="20"/>
      <c r="H21" s="20"/>
      <c r="I21" s="20"/>
      <c r="J21" s="20"/>
      <c r="K21" s="20"/>
      <c r="L21" s="136" t="s">
        <v>127</v>
      </c>
      <c r="M21" s="20"/>
      <c r="N21" s="20"/>
      <c r="O21" s="7"/>
      <c r="P21" s="7"/>
      <c r="Q21" s="7"/>
      <c r="R21" s="7"/>
      <c r="S21" s="7"/>
      <c r="T21" s="8"/>
      <c r="U21" s="8"/>
      <c r="V21" s="8" t="str">
        <f>IF(COUNTA(D21:K21)=8,"Gordon's CLI Limit! Roll to Move!"," ")</f>
        <v> </v>
      </c>
      <c r="W21" s="8"/>
      <c r="X21" s="16"/>
      <c r="Y21" s="2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3.5" thickBot="1">
      <c r="A22" s="5"/>
      <c r="B22" s="7"/>
      <c r="C22" s="7"/>
      <c r="D22" s="7" t="s">
        <v>128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16"/>
      <c r="Y22" s="21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3.5" thickBot="1">
      <c r="A23" s="5" t="s">
        <v>114</v>
      </c>
      <c r="B23" s="19"/>
      <c r="C23" s="7"/>
      <c r="D23" s="20"/>
      <c r="E23" s="20"/>
      <c r="F23" s="20"/>
      <c r="G23" s="20"/>
      <c r="H23" s="20"/>
      <c r="I23" s="22"/>
      <c r="J23" s="22"/>
      <c r="K23" s="22"/>
      <c r="L23" s="22"/>
      <c r="M23" s="22"/>
      <c r="N23" s="22"/>
      <c r="O23" s="7"/>
      <c r="P23" s="7"/>
      <c r="Q23" s="7"/>
      <c r="R23" s="7"/>
      <c r="S23" s="7"/>
      <c r="T23" s="8"/>
      <c r="U23" s="8"/>
      <c r="V23" s="8" t="str">
        <f>IF(COUNTA(D23:H23)=5,"BCE Limit!"," ")</f>
        <v> </v>
      </c>
      <c r="W23" s="8" t="str">
        <f>IF(V23="BCE Limit!",20," ")</f>
        <v> </v>
      </c>
      <c r="X23" s="16">
        <f>SUM(B23:S23)</f>
        <v>0</v>
      </c>
      <c r="Y23" s="21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3.5" thickBot="1">
      <c r="A24" s="5" t="s">
        <v>11</v>
      </c>
      <c r="B24" s="19"/>
      <c r="C24" s="7"/>
      <c r="D24" s="20"/>
      <c r="E24" s="20"/>
      <c r="F24" s="20"/>
      <c r="G24" s="20"/>
      <c r="H24" s="20"/>
      <c r="I24" s="20"/>
      <c r="J24" s="20"/>
      <c r="K24" s="22"/>
      <c r="L24" s="22"/>
      <c r="M24" s="22"/>
      <c r="N24" s="22"/>
      <c r="O24" s="22"/>
      <c r="P24" s="7"/>
      <c r="Q24" s="7"/>
      <c r="R24" s="7"/>
      <c r="S24" s="7"/>
      <c r="T24" s="8"/>
      <c r="U24" s="8"/>
      <c r="V24" s="8"/>
      <c r="W24" s="8"/>
      <c r="X24" s="16">
        <f>SUM(B24:S24)</f>
        <v>0</v>
      </c>
      <c r="Y24" s="21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3.5" thickBot="1">
      <c r="A25" s="5"/>
      <c r="B25" s="7"/>
      <c r="C25" s="7"/>
      <c r="D25" s="7" t="s">
        <v>129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16"/>
      <c r="Y25" s="21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3.5" thickBot="1">
      <c r="A26" s="5" t="s">
        <v>115</v>
      </c>
      <c r="B26" s="19"/>
      <c r="C26" s="7"/>
      <c r="D26" s="20"/>
      <c r="E26" s="20"/>
      <c r="F26" s="20"/>
      <c r="G26" s="23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8"/>
      <c r="U26" s="8"/>
      <c r="V26" s="8" t="str">
        <f>IF(COUNTA(D26:G26)=4,"BCE Limit!"," ")</f>
        <v> </v>
      </c>
      <c r="W26" s="8" t="str">
        <f>IF(V26="BCE Limit!",15," ")</f>
        <v> </v>
      </c>
      <c r="X26" s="16">
        <f>SUM(B26:S26)</f>
        <v>0</v>
      </c>
      <c r="Y26" s="21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3.5" thickBot="1">
      <c r="A27" s="5" t="s">
        <v>11</v>
      </c>
      <c r="B27" s="19"/>
      <c r="C27" s="7"/>
      <c r="D27" s="20"/>
      <c r="E27" s="20"/>
      <c r="F27" s="20"/>
      <c r="G27" s="20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8"/>
      <c r="U27" s="8"/>
      <c r="V27" s="8"/>
      <c r="W27" s="8"/>
      <c r="X27" s="16">
        <f>SUM(B27:S27)</f>
        <v>0</v>
      </c>
      <c r="Y27" s="21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3.5" thickBot="1">
      <c r="A28" s="5"/>
      <c r="B28" s="22"/>
      <c r="C28" s="7"/>
      <c r="D28" s="22" t="s">
        <v>126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8"/>
      <c r="U28" s="8"/>
      <c r="V28" s="8"/>
      <c r="W28" s="8"/>
      <c r="X28" s="16"/>
      <c r="Y28" s="21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3.5" thickBot="1">
      <c r="A29" s="5" t="s">
        <v>116</v>
      </c>
      <c r="B29" s="19"/>
      <c r="C29" s="7"/>
      <c r="D29" s="20"/>
      <c r="E29" s="20"/>
      <c r="F29" s="23"/>
      <c r="G29" s="20"/>
      <c r="H29" s="2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88"/>
      <c r="U29" s="88"/>
      <c r="V29" s="8" t="str">
        <f>IF(COUNTA(D29:H29)=5,"BCE Limit!"," ")</f>
        <v> </v>
      </c>
      <c r="W29" s="8" t="str">
        <f>IF(V29="BCE Limit!",15," ")</f>
        <v> </v>
      </c>
      <c r="X29" s="16">
        <f>SUM(B29:S29)</f>
        <v>0</v>
      </c>
      <c r="Y29" s="21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3.5" thickBot="1">
      <c r="A30" s="5" t="s">
        <v>11</v>
      </c>
      <c r="B30" s="19"/>
      <c r="C30" s="7"/>
      <c r="D30" s="20"/>
      <c r="E30" s="20"/>
      <c r="F30" s="23"/>
      <c r="G30" s="20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88"/>
      <c r="U30" s="88"/>
      <c r="V30" s="8"/>
      <c r="W30" s="8"/>
      <c r="X30" s="16">
        <f>SUM(B30:S30)</f>
        <v>0</v>
      </c>
      <c r="Y30" s="2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3.5" thickBot="1">
      <c r="A31" s="5"/>
      <c r="B31" s="7"/>
      <c r="C31" s="7"/>
      <c r="D31" s="7" t="s">
        <v>130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8"/>
      <c r="U31" s="88"/>
      <c r="V31" s="8"/>
      <c r="W31" s="8"/>
      <c r="X31" s="16"/>
      <c r="Y31" s="21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3.5" thickBot="1">
      <c r="A32" s="5" t="s">
        <v>117</v>
      </c>
      <c r="B32" s="19"/>
      <c r="C32" s="7"/>
      <c r="D32" s="20"/>
      <c r="E32" s="20"/>
      <c r="F32" s="23"/>
      <c r="G32" s="131"/>
      <c r="H32" s="13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88"/>
      <c r="U32" s="88"/>
      <c r="V32" s="8" t="str">
        <f>IF(COUNTA(D32:H32)=5,"BCE Limit!"," ")</f>
        <v> </v>
      </c>
      <c r="W32" s="8" t="str">
        <f>IF(V32="BCE Limit!",20," ")</f>
        <v> </v>
      </c>
      <c r="X32" s="16">
        <f>SUM(B32:S32)</f>
        <v>0</v>
      </c>
      <c r="Y32" s="21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3.5" thickBot="1">
      <c r="A33" s="5" t="s">
        <v>11</v>
      </c>
      <c r="B33" s="19"/>
      <c r="C33" s="7"/>
      <c r="D33" s="20"/>
      <c r="E33" s="20"/>
      <c r="F33" s="23"/>
      <c r="G33" s="20"/>
      <c r="H33" s="20"/>
      <c r="I33" s="2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88"/>
      <c r="U33" s="88"/>
      <c r="V33" s="8"/>
      <c r="W33" s="8"/>
      <c r="X33" s="16">
        <f>SUM(B33:S33)</f>
        <v>0</v>
      </c>
      <c r="Y33" s="21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3.5" thickBot="1">
      <c r="A34" s="5"/>
      <c r="B34" s="22"/>
      <c r="C34" s="7"/>
      <c r="D34" s="86" t="s">
        <v>138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8"/>
      <c r="U34" s="8"/>
      <c r="V34" s="8"/>
      <c r="W34" s="8"/>
      <c r="X34" s="16"/>
      <c r="Y34" s="21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3.5" thickBot="1">
      <c r="A35" s="5" t="s">
        <v>118</v>
      </c>
      <c r="B35" s="19"/>
      <c r="C35" s="7"/>
      <c r="D35" s="20"/>
      <c r="E35" s="20"/>
      <c r="F35" s="20"/>
      <c r="G35" s="20"/>
      <c r="H35" s="20"/>
      <c r="I35" s="20"/>
      <c r="J35" s="136" t="s">
        <v>127</v>
      </c>
      <c r="K35" s="20"/>
      <c r="L35" s="20"/>
      <c r="M35" s="22"/>
      <c r="N35" s="22"/>
      <c r="O35" s="22"/>
      <c r="P35" s="22"/>
      <c r="Q35" s="22"/>
      <c r="R35" s="22"/>
      <c r="S35" s="22"/>
      <c r="T35" s="8"/>
      <c r="U35" s="8"/>
      <c r="V35" s="8" t="str">
        <f>IF(COUNTA(D35:I35)=6,"Ramseur's CLI Limit! Roll to Move!"," ")</f>
        <v> </v>
      </c>
      <c r="W35" s="8"/>
      <c r="X35" s="16"/>
      <c r="Y35" s="21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3.5" thickBot="1">
      <c r="A36" s="5"/>
      <c r="B36" s="22"/>
      <c r="C36" s="7"/>
      <c r="D36" s="22" t="s">
        <v>126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8"/>
      <c r="U36" s="8"/>
      <c r="V36" s="8"/>
      <c r="W36" s="8"/>
      <c r="X36" s="16"/>
      <c r="Y36" s="21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 thickBot="1">
      <c r="A37" s="5" t="s">
        <v>140</v>
      </c>
      <c r="B37" s="19"/>
      <c r="C37" s="7"/>
      <c r="D37" s="20"/>
      <c r="E37" s="20"/>
      <c r="F37" s="23"/>
      <c r="G37" s="20"/>
      <c r="H37" s="20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7"/>
      <c r="T37" s="8"/>
      <c r="U37" s="8"/>
      <c r="V37" s="8" t="str">
        <f>IF(COUNTA(D37:H37)=5,"BCE Limit!"," ")</f>
        <v> </v>
      </c>
      <c r="W37" s="8" t="str">
        <f>IF(V37="BCE Limit!",20," ")</f>
        <v> </v>
      </c>
      <c r="X37" s="16">
        <f>SUM(B37:S37)</f>
        <v>0</v>
      </c>
      <c r="Y37" s="21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3.5" thickBot="1">
      <c r="A38" s="5" t="s">
        <v>11</v>
      </c>
      <c r="B38" s="19"/>
      <c r="C38" s="7"/>
      <c r="D38" s="20"/>
      <c r="E38" s="20"/>
      <c r="F38" s="23"/>
      <c r="G38" s="2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"/>
      <c r="T38" s="8"/>
      <c r="U38" s="8"/>
      <c r="V38" s="8"/>
      <c r="W38" s="8"/>
      <c r="X38" s="16">
        <f>SUM(B38:S38)</f>
        <v>0</v>
      </c>
      <c r="Y38" s="21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3.5" thickBot="1">
      <c r="A39" s="5"/>
      <c r="B39" s="22"/>
      <c r="C39" s="7"/>
      <c r="D39" s="7" t="s">
        <v>17</v>
      </c>
      <c r="E39" s="7"/>
      <c r="F39" s="7"/>
      <c r="G39" s="7"/>
      <c r="H39" s="7"/>
      <c r="I39" s="7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8"/>
      <c r="U39" s="8"/>
      <c r="V39" s="8"/>
      <c r="W39" s="8"/>
      <c r="X39" s="16"/>
      <c r="Y39" s="21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3.5" thickBot="1">
      <c r="A40" s="5" t="s">
        <v>135</v>
      </c>
      <c r="B40" s="19"/>
      <c r="C40" s="7"/>
      <c r="D40" s="20"/>
      <c r="E40" s="20"/>
      <c r="F40" s="20"/>
      <c r="G40" s="20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7"/>
      <c r="T40" s="8"/>
      <c r="U40" s="8"/>
      <c r="V40" s="8" t="str">
        <f>IF(COUNTA(D40:G40)=4,"BCE Limit!"," ")</f>
        <v> </v>
      </c>
      <c r="W40" s="8" t="str">
        <f>IF(V40="BCE Limit!",10," ")</f>
        <v> </v>
      </c>
      <c r="X40" s="16">
        <f>SUM(B40:S40)</f>
        <v>0</v>
      </c>
      <c r="Y40" s="21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 thickBot="1">
      <c r="A41" s="5" t="s">
        <v>11</v>
      </c>
      <c r="B41" s="19"/>
      <c r="C41" s="7"/>
      <c r="D41" s="20"/>
      <c r="E41" s="20"/>
      <c r="F41" s="23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7"/>
      <c r="T41" s="8"/>
      <c r="U41" s="8"/>
      <c r="V41" s="8"/>
      <c r="W41" s="8"/>
      <c r="X41" s="16">
        <f>SUM(B41:S41)</f>
        <v>0</v>
      </c>
      <c r="Y41" s="21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 thickBot="1">
      <c r="A42" s="5"/>
      <c r="B42" s="22"/>
      <c r="C42" s="7"/>
      <c r="D42" s="22" t="s">
        <v>124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8"/>
      <c r="U42" s="8"/>
      <c r="V42" s="8"/>
      <c r="W42" s="8"/>
      <c r="X42" s="16"/>
      <c r="Y42" s="21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 thickBot="1">
      <c r="A43" s="5" t="s">
        <v>136</v>
      </c>
      <c r="B43" s="19"/>
      <c r="C43" s="7"/>
      <c r="D43" s="131"/>
      <c r="E43" s="131"/>
      <c r="F43" s="131"/>
      <c r="G43" s="13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8"/>
      <c r="U43" s="8"/>
      <c r="V43" s="8" t="str">
        <f>IF(COUNTA(D43:G43)=4,"BCE Limit!"," ")</f>
        <v> </v>
      </c>
      <c r="W43" s="8" t="str">
        <f>IF(V43="BCE Limit!",15," ")</f>
        <v> </v>
      </c>
      <c r="X43" s="16">
        <f>SUM(B43:S43)</f>
        <v>0</v>
      </c>
      <c r="Y43" s="21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 thickBot="1">
      <c r="A44" s="5" t="s">
        <v>11</v>
      </c>
      <c r="B44" s="19"/>
      <c r="C44" s="7"/>
      <c r="D44" s="20"/>
      <c r="E44" s="20"/>
      <c r="F44" s="20"/>
      <c r="G44" s="20"/>
      <c r="H44" s="20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7"/>
      <c r="T44" s="8"/>
      <c r="U44" s="8"/>
      <c r="V44" s="8"/>
      <c r="W44" s="8"/>
      <c r="X44" s="16">
        <f>SUM(B44:S44)</f>
        <v>0</v>
      </c>
      <c r="Y44" s="21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 thickBot="1">
      <c r="A45" s="5"/>
      <c r="B45" s="22"/>
      <c r="C45" s="7"/>
      <c r="D45" s="22" t="s">
        <v>129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8"/>
      <c r="U45" s="8"/>
      <c r="V45" s="8"/>
      <c r="W45" s="8"/>
      <c r="X45" s="16"/>
      <c r="Y45" s="21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 thickBot="1">
      <c r="A46" s="5" t="s">
        <v>119</v>
      </c>
      <c r="B46" s="19"/>
      <c r="C46" s="7"/>
      <c r="D46" s="20"/>
      <c r="E46" s="20"/>
      <c r="F46" s="20"/>
      <c r="G46" s="20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7"/>
      <c r="T46" s="8"/>
      <c r="U46" s="8"/>
      <c r="V46" s="8" t="str">
        <f>IF(COUNTA(D46:G46)=4,"BCE Limit!"," ")</f>
        <v> </v>
      </c>
      <c r="W46" s="8" t="str">
        <f>IF(V46="BCE Limit!",20," ")</f>
        <v> </v>
      </c>
      <c r="X46" s="16">
        <f>SUM(B46:S46)</f>
        <v>0</v>
      </c>
      <c r="Y46" s="21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 thickBot="1">
      <c r="A47" s="5" t="s">
        <v>11</v>
      </c>
      <c r="B47" s="19"/>
      <c r="C47" s="7"/>
      <c r="D47" s="20"/>
      <c r="E47" s="20"/>
      <c r="F47" s="20"/>
      <c r="G47" s="20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7"/>
      <c r="T47" s="8"/>
      <c r="U47" s="8"/>
      <c r="V47" s="8"/>
      <c r="W47" s="8"/>
      <c r="X47" s="16">
        <f>SUM(B47:S47)</f>
        <v>0</v>
      </c>
      <c r="Y47" s="21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2.7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16"/>
      <c r="Y48" s="21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s="5" t="s">
        <v>15</v>
      </c>
      <c r="B49" s="7"/>
      <c r="C49" s="7"/>
      <c r="D49" s="135" t="s">
        <v>66</v>
      </c>
      <c r="E49" s="135"/>
      <c r="F49" s="135"/>
      <c r="G49" s="135"/>
      <c r="H49" s="135"/>
      <c r="I49" s="135" t="s">
        <v>105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16"/>
      <c r="Y49" s="21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2.7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16"/>
      <c r="Y50" s="2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2.75" customHeight="1">
      <c r="A51" s="5" t="s">
        <v>120</v>
      </c>
      <c r="B51" s="7"/>
      <c r="C51" s="7"/>
      <c r="D51" s="20"/>
      <c r="E51" s="20"/>
      <c r="F51" s="20"/>
      <c r="G51" s="23"/>
      <c r="H51" s="21"/>
      <c r="I51" s="20"/>
      <c r="J51" s="20"/>
      <c r="K51" s="20"/>
      <c r="L51" s="20"/>
      <c r="M51" s="20"/>
      <c r="N51" s="20"/>
      <c r="O51" s="20"/>
      <c r="P51" s="20"/>
      <c r="Q51" s="7"/>
      <c r="R51" s="7"/>
      <c r="S51" s="7"/>
      <c r="T51" s="8"/>
      <c r="U51" s="8"/>
      <c r="V51" s="8"/>
      <c r="W51" s="8"/>
      <c r="X51" s="16">
        <f>SUM(D51:G51)</f>
        <v>0</v>
      </c>
      <c r="Y51" s="21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2.75">
      <c r="A52" s="5" t="s">
        <v>121</v>
      </c>
      <c r="B52" s="7"/>
      <c r="C52" s="7"/>
      <c r="D52" s="20"/>
      <c r="E52" s="20"/>
      <c r="F52" s="20"/>
      <c r="G52" s="23"/>
      <c r="H52" s="21"/>
      <c r="I52" s="20"/>
      <c r="J52" s="20"/>
      <c r="K52" s="20"/>
      <c r="L52" s="20"/>
      <c r="M52" s="20"/>
      <c r="N52" s="20"/>
      <c r="O52" s="20"/>
      <c r="P52" s="20"/>
      <c r="Q52" s="7"/>
      <c r="R52" s="7"/>
      <c r="S52" s="7"/>
      <c r="T52" s="8"/>
      <c r="U52" s="8"/>
      <c r="V52" s="8"/>
      <c r="W52" s="8"/>
      <c r="X52" s="16">
        <f>SUM(D52:G52)</f>
        <v>0</v>
      </c>
      <c r="Y52" s="21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2.75">
      <c r="A53" s="5" t="s">
        <v>122</v>
      </c>
      <c r="B53" s="7"/>
      <c r="C53" s="7"/>
      <c r="D53" s="20"/>
      <c r="E53" s="20"/>
      <c r="F53" s="20"/>
      <c r="G53" s="23"/>
      <c r="H53" s="21"/>
      <c r="I53" s="20"/>
      <c r="J53" s="20"/>
      <c r="K53" s="20"/>
      <c r="L53" s="20"/>
      <c r="M53" s="20"/>
      <c r="N53" s="20"/>
      <c r="O53" s="20"/>
      <c r="P53" s="20"/>
      <c r="Q53" s="7"/>
      <c r="R53" s="7"/>
      <c r="S53" s="7"/>
      <c r="T53" s="8"/>
      <c r="U53" s="8"/>
      <c r="V53" s="8"/>
      <c r="W53" s="8"/>
      <c r="X53" s="16">
        <f>SUM(D53:G53)</f>
        <v>0</v>
      </c>
      <c r="Y53" s="21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2.75">
      <c r="A54" s="5" t="s">
        <v>123</v>
      </c>
      <c r="B54" s="7"/>
      <c r="C54" s="7"/>
      <c r="D54" s="131"/>
      <c r="E54" s="131"/>
      <c r="F54" s="131"/>
      <c r="G54" s="132"/>
      <c r="H54" s="21"/>
      <c r="I54" s="20"/>
      <c r="J54" s="20"/>
      <c r="K54" s="20"/>
      <c r="L54" s="20"/>
      <c r="M54" s="20"/>
      <c r="N54" s="20"/>
      <c r="O54" s="20"/>
      <c r="P54" s="20"/>
      <c r="Q54" s="7"/>
      <c r="R54" s="7"/>
      <c r="S54" s="7"/>
      <c r="T54" s="8"/>
      <c r="U54" s="8"/>
      <c r="V54" s="8"/>
      <c r="W54" s="8"/>
      <c r="X54" s="16">
        <f>SUM(D54:G54)</f>
        <v>0</v>
      </c>
      <c r="Y54" s="21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2.75">
      <c r="A55" s="5"/>
      <c r="B55" s="7"/>
      <c r="C55" s="7"/>
      <c r="D55" s="133"/>
      <c r="E55" s="133"/>
      <c r="F55" s="133"/>
      <c r="G55" s="133"/>
      <c r="H55" s="22"/>
      <c r="I55" s="22"/>
      <c r="J55" s="7"/>
      <c r="K55" s="7"/>
      <c r="L55" s="7"/>
      <c r="M55" s="7"/>
      <c r="N55" s="7"/>
      <c r="O55" s="7"/>
      <c r="P55" s="7"/>
      <c r="Q55" s="7"/>
      <c r="R55" s="7"/>
      <c r="S55" s="7"/>
      <c r="T55" s="141" t="s">
        <v>141</v>
      </c>
      <c r="U55" s="142"/>
      <c r="V55" s="8"/>
      <c r="W55" s="8"/>
      <c r="X55" s="16"/>
      <c r="Y55" s="21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5" t="s">
        <v>108</v>
      </c>
      <c r="B56" s="7"/>
      <c r="C56" s="71" t="s">
        <v>109</v>
      </c>
      <c r="D56" s="22"/>
      <c r="E56" s="22"/>
      <c r="F56" s="22"/>
      <c r="G56" s="22"/>
      <c r="H56" s="22"/>
      <c r="I56" s="7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44" t="s">
        <v>142</v>
      </c>
      <c r="U56" s="143"/>
      <c r="V56" s="8"/>
      <c r="W56" s="8"/>
      <c r="X56" s="16"/>
      <c r="Y56" s="140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3.5" thickBot="1">
      <c r="A57" s="5"/>
      <c r="B57" s="7"/>
      <c r="C57" s="71" t="s">
        <v>110</v>
      </c>
      <c r="D57" s="22"/>
      <c r="E57" s="22"/>
      <c r="F57" s="22"/>
      <c r="G57" s="22"/>
      <c r="H57" s="22"/>
      <c r="I57" s="7"/>
      <c r="J57" s="71" t="s">
        <v>111</v>
      </c>
      <c r="K57" s="71"/>
      <c r="L57" s="22"/>
      <c r="M57" s="22"/>
      <c r="N57" s="22"/>
      <c r="O57" s="22"/>
      <c r="P57" s="22"/>
      <c r="Q57" s="22"/>
      <c r="R57" s="22"/>
      <c r="S57" s="22"/>
      <c r="T57" s="144" t="s">
        <v>143</v>
      </c>
      <c r="V57" s="8"/>
      <c r="W57" s="8"/>
      <c r="X57" s="16">
        <v>0</v>
      </c>
      <c r="Y57" s="140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3.5" thickBot="1">
      <c r="A58" s="5" t="s">
        <v>106</v>
      </c>
      <c r="B58" s="19"/>
      <c r="C58" s="20"/>
      <c r="D58" s="20"/>
      <c r="E58" s="20"/>
      <c r="F58" s="20"/>
      <c r="G58" s="20"/>
      <c r="H58" s="20"/>
      <c r="I58" s="7"/>
      <c r="J58" s="20"/>
      <c r="K58" s="134"/>
      <c r="L58" s="20"/>
      <c r="M58" s="20"/>
      <c r="N58" s="20"/>
      <c r="O58" s="20"/>
      <c r="P58" s="20"/>
      <c r="Q58" s="20"/>
      <c r="R58" s="20"/>
      <c r="S58" s="20"/>
      <c r="T58" s="8"/>
      <c r="U58" s="8"/>
      <c r="V58" s="8"/>
      <c r="W58" s="8"/>
      <c r="X58" s="16">
        <f>B58</f>
        <v>0</v>
      </c>
      <c r="Y58" s="140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3.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1" t="s">
        <v>68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3.5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65"/>
      <c r="V60" s="49"/>
      <c r="W60" s="50">
        <f>SUM(W5:W58)</f>
        <v>0</v>
      </c>
      <c r="X60" s="50">
        <f>SUM(X5:X58)</f>
        <v>0</v>
      </c>
      <c r="Y60" s="45">
        <f>W60+X60</f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</sheetData>
  <mergeCells count="7">
    <mergeCell ref="D5:R5"/>
    <mergeCell ref="V2:X2"/>
    <mergeCell ref="V4:X4"/>
    <mergeCell ref="K1:O1"/>
    <mergeCell ref="C3:T3"/>
    <mergeCell ref="D4:Q4"/>
    <mergeCell ref="U2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U.N.C.L.E.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2005-01-09T03:34:06Z</dcterms:created>
  <dcterms:modified xsi:type="dcterms:W3CDTF">2005-04-24T00:05:33Z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